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updateLinks="never" defaultThemeVersion="166925"/>
  <mc:AlternateContent xmlns:mc="http://schemas.openxmlformats.org/markup-compatibility/2006">
    <mc:Choice Requires="x15">
      <x15ac:absPath xmlns:x15ac="http://schemas.microsoft.com/office/spreadsheetml/2010/11/ac" url="C:\Users\mfletcher\Desktop\"/>
    </mc:Choice>
  </mc:AlternateContent>
  <xr:revisionPtr revIDLastSave="0" documentId="13_ncr:1_{8435A271-3555-4BEB-BD23-1FDE7D0022C6}" xr6:coauthVersionLast="47" xr6:coauthVersionMax="47" xr10:uidLastSave="{00000000-0000-0000-0000-000000000000}"/>
  <workbookProtection workbookAlgorithmName="SHA-512" workbookHashValue="lkS06eC4K/SLjN+R9yjSoy6eXiL4rHF8oJLmg23BSpykz+y4rWVa6bZbGgZygKQZpKug64uNyA+5zhj8+VJ2lQ==" workbookSaltValue="N+UU4UjgFd0xqD77Yt6BhA==" workbookSpinCount="100000" lockStructure="1"/>
  <bookViews>
    <workbookView xWindow="-108" yWindow="-108" windowWidth="23256" windowHeight="12576" tabRatio="658" xr2:uid="{1C2441DB-93DA-47C3-B29A-6AE7160234D4}"/>
  </bookViews>
  <sheets>
    <sheet name="Submittals" sheetId="22" r:id="rId1"/>
    <sheet name="Summary" sheetId="19" r:id="rId2"/>
    <sheet name="Embodied_Carbon" sheetId="20" r:id="rId3"/>
    <sheet name="Electricity" sheetId="17" r:id="rId4"/>
    <sheet name="Other_Energy" sheetId="15" r:id="rId5"/>
    <sheet name="Other" sheetId="21" r:id="rId6"/>
    <sheet name="Refrigerants" sheetId="18" r:id="rId7"/>
    <sheet name="Emissions Factors" sheetId="8" r:id="rId8"/>
    <sheet name="Graphs" sheetId="23" r:id="rId9"/>
    <sheet name="Updates" sheetId="24" r:id="rId10"/>
    <sheet name="Ecometrics" sheetId="25" state="hidden" r:id="rId11"/>
    <sheet name="Carbon Summary" sheetId="9" state="hidden" r:id="rId12"/>
    <sheet name="Energy Summary" sheetId="14" state="hidden" r:id="rId13"/>
    <sheet name="Targets" sheetId="10" state="hidden" r:id="rId14"/>
  </sheets>
  <definedNames>
    <definedName name="_xlnm._FilterDatabase" localSheetId="1" hidden="1">Summary!$E$14:$F$17</definedName>
    <definedName name="_Toc26112855" localSheetId="0">Submittals!$B$27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8" i="17" l="1"/>
  <c r="F17" i="17" s="1"/>
  <c r="D5" i="14"/>
  <c r="L17" i="19"/>
  <c r="N27" i="15" l="1"/>
  <c r="E2" i="25"/>
  <c r="D2" i="25"/>
  <c r="N25" i="15"/>
  <c r="F25" i="15"/>
  <c r="EU2" i="25" l="1" a="1"/>
  <c r="EU2" i="25" s="1"/>
  <c r="BC2" i="25"/>
  <c r="DC2" i="25"/>
  <c r="DA2" i="25"/>
  <c r="CM2" i="25"/>
  <c r="BR2" i="25"/>
  <c r="BK2" i="25"/>
  <c r="EF2" i="25"/>
  <c r="BF2" i="25"/>
  <c r="AL2" i="25"/>
  <c r="DF2" i="25" l="1"/>
  <c r="DE2" i="25"/>
  <c r="DD2" i="25"/>
  <c r="DB2" i="25"/>
  <c r="CY2" i="25"/>
  <c r="CX2" i="25"/>
  <c r="CW2" i="25"/>
  <c r="CV2" i="25"/>
  <c r="CU2" i="25"/>
  <c r="CT2" i="25"/>
  <c r="CS2" i="25"/>
  <c r="CR2" i="25"/>
  <c r="CQ2" i="25"/>
  <c r="CN2" i="25"/>
  <c r="CK2" i="25"/>
  <c r="CJ2" i="25"/>
  <c r="CI2" i="25"/>
  <c r="CH2" i="25"/>
  <c r="CG2" i="25"/>
  <c r="CF2" i="25"/>
  <c r="CE2" i="25"/>
  <c r="CD2" i="25"/>
  <c r="CC2" i="25"/>
  <c r="ED2" i="25"/>
  <c r="EC2" i="25"/>
  <c r="EA2" i="25"/>
  <c r="DZ2" i="25"/>
  <c r="DY2" i="25"/>
  <c r="DX2" i="25"/>
  <c r="DT2" i="25"/>
  <c r="DS2" i="25"/>
  <c r="DR2" i="25"/>
  <c r="DQ2" i="25"/>
  <c r="DP2" i="25"/>
  <c r="DN2" i="25"/>
  <c r="DM2" i="25"/>
  <c r="DL2" i="25"/>
  <c r="DK2" i="25"/>
  <c r="DJ2" i="25"/>
  <c r="BX2" i="25"/>
  <c r="BW2" i="25"/>
  <c r="BU2" i="25"/>
  <c r="BS2" i="25"/>
  <c r="BQ2" i="25"/>
  <c r="BP2" i="25"/>
  <c r="BO2" i="25"/>
  <c r="BM2" i="25"/>
  <c r="BL2" i="25"/>
  <c r="BJ2" i="25"/>
  <c r="BI2" i="25"/>
  <c r="P25" i="15"/>
  <c r="BH2" i="25" s="1"/>
  <c r="BG2" i="25"/>
  <c r="M2" i="25"/>
  <c r="N2" i="25"/>
  <c r="AK2" i="25"/>
  <c r="AY2" i="25"/>
  <c r="AQ2" i="25"/>
  <c r="AU2" i="25"/>
  <c r="AT2" i="25"/>
  <c r="AS2" i="25"/>
  <c r="AM2" i="25"/>
  <c r="AN2" i="25"/>
  <c r="AJ2" i="25"/>
  <c r="AI2" i="25"/>
  <c r="Q2" i="25"/>
  <c r="O2" i="25"/>
  <c r="K2" i="25"/>
  <c r="J2" i="25"/>
  <c r="I2" i="25"/>
  <c r="H2" i="25"/>
  <c r="C2" i="25"/>
  <c r="B2" i="25" l="1"/>
  <c r="A2" i="25"/>
  <c r="I8" i="8" l="1"/>
  <c r="I21" i="8" l="1"/>
  <c r="I20" i="8"/>
  <c r="I19" i="8"/>
  <c r="I18" i="8"/>
  <c r="I17" i="8"/>
  <c r="I16" i="8"/>
  <c r="I15" i="8"/>
  <c r="I14" i="8"/>
  <c r="I13" i="8"/>
  <c r="I12" i="8"/>
  <c r="I11" i="8"/>
  <c r="I10" i="8"/>
  <c r="I9" i="8"/>
  <c r="C32" i="9" l="1"/>
  <c r="D32" i="9"/>
  <c r="C33" i="9"/>
  <c r="D33" i="9"/>
  <c r="C34" i="9"/>
  <c r="D34" i="9"/>
  <c r="C35" i="9"/>
  <c r="D35" i="9"/>
  <c r="C36" i="9"/>
  <c r="D36" i="9"/>
  <c r="C37" i="9"/>
  <c r="D37" i="9"/>
  <c r="C38" i="9"/>
  <c r="D38" i="9"/>
  <c r="C39" i="9"/>
  <c r="D39" i="9"/>
  <c r="F31" i="18"/>
  <c r="G31" i="18"/>
  <c r="F32" i="18"/>
  <c r="G32" i="18"/>
  <c r="F33" i="18"/>
  <c r="G33" i="18"/>
  <c r="F34" i="18"/>
  <c r="G34" i="18"/>
  <c r="F35" i="18"/>
  <c r="G35" i="18"/>
  <c r="F36" i="18"/>
  <c r="G36" i="18"/>
  <c r="F37" i="18"/>
  <c r="G37" i="18"/>
  <c r="F38" i="18"/>
  <c r="G38" i="18"/>
  <c r="E23" i="18"/>
  <c r="F12" i="18"/>
  <c r="C18" i="9" s="1"/>
  <c r="G12" i="18"/>
  <c r="D18" i="9" s="1"/>
  <c r="F13" i="18"/>
  <c r="C19" i="9" s="1"/>
  <c r="G13" i="18"/>
  <c r="D19" i="9" s="1"/>
  <c r="F14" i="18"/>
  <c r="C20" i="9" s="1"/>
  <c r="G14" i="18"/>
  <c r="D20" i="9" s="1"/>
  <c r="F15" i="18"/>
  <c r="C21" i="9" s="1"/>
  <c r="G15" i="18"/>
  <c r="D21" i="9" s="1"/>
  <c r="F16" i="18"/>
  <c r="C22" i="9" s="1"/>
  <c r="G16" i="18"/>
  <c r="D22" i="9" s="1"/>
  <c r="F17" i="18"/>
  <c r="C23" i="9" s="1"/>
  <c r="G17" i="18"/>
  <c r="D23" i="9" s="1"/>
  <c r="F18" i="18"/>
  <c r="C24" i="9" s="1"/>
  <c r="G18" i="18"/>
  <c r="D24" i="9" s="1"/>
  <c r="F19" i="18"/>
  <c r="C25" i="9" s="1"/>
  <c r="G19" i="18"/>
  <c r="D25" i="9" s="1"/>
  <c r="D20" i="8" l="1"/>
  <c r="D19" i="8"/>
  <c r="D18" i="8"/>
  <c r="D17" i="8"/>
  <c r="D16" i="8"/>
  <c r="D15" i="8"/>
  <c r="D14" i="8"/>
  <c r="D13" i="8"/>
  <c r="D12" i="8"/>
  <c r="D11" i="8"/>
  <c r="D10" i="8"/>
  <c r="D9" i="8"/>
  <c r="D8" i="8"/>
  <c r="L43" i="15"/>
  <c r="S25" i="19" s="1"/>
  <c r="R39" i="15"/>
  <c r="S39" i="15"/>
  <c r="S40" i="15"/>
  <c r="L42" i="15"/>
  <c r="R40" i="15"/>
  <c r="S38" i="15"/>
  <c r="R38" i="15"/>
  <c r="R37" i="15"/>
  <c r="T37" i="15" s="1"/>
  <c r="S17" i="23"/>
  <c r="I7" i="9"/>
  <c r="I3" i="9"/>
  <c r="N15" i="23"/>
  <c r="F5" i="9"/>
  <c r="E4" i="14" l="1"/>
  <c r="BT2" i="25"/>
  <c r="T38" i="15"/>
  <c r="BV2" i="25" s="1"/>
  <c r="T40" i="15"/>
  <c r="T39" i="15"/>
  <c r="R42" i="15"/>
  <c r="CA2" i="25" s="1"/>
  <c r="AP2" i="25"/>
  <c r="O7" i="9" l="1"/>
  <c r="E16" i="23"/>
  <c r="T42" i="15"/>
  <c r="L28" i="17"/>
  <c r="I9" i="9" l="1"/>
  <c r="S19" i="23"/>
  <c r="I5" i="9"/>
  <c r="S15" i="23"/>
  <c r="G16" i="21"/>
  <c r="G15" i="21"/>
  <c r="G14" i="21"/>
  <c r="G13" i="21"/>
  <c r="G12" i="21"/>
  <c r="I64" i="20" l="1"/>
  <c r="J21" i="8"/>
  <c r="D21" i="8"/>
  <c r="J20" i="8"/>
  <c r="G20" i="8"/>
  <c r="J19" i="8"/>
  <c r="G19" i="8"/>
  <c r="J18" i="8"/>
  <c r="G18" i="8"/>
  <c r="J17" i="8"/>
  <c r="G17" i="8"/>
  <c r="J16" i="8"/>
  <c r="G16" i="8"/>
  <c r="J15" i="8"/>
  <c r="G15" i="8"/>
  <c r="J14" i="8"/>
  <c r="G14" i="8"/>
  <c r="J13" i="8"/>
  <c r="G13" i="8"/>
  <c r="AX2" i="25" s="1"/>
  <c r="J12" i="8"/>
  <c r="G12" i="8"/>
  <c r="J11" i="8"/>
  <c r="G11" i="8"/>
  <c r="J10" i="8"/>
  <c r="G10" i="8"/>
  <c r="J9" i="8"/>
  <c r="G9" i="8"/>
  <c r="J8" i="8"/>
  <c r="G8" i="8"/>
  <c r="I8" i="9" l="1"/>
  <c r="S18" i="23"/>
  <c r="I67" i="20"/>
  <c r="L62" i="20" s="1"/>
  <c r="L67" i="20" s="1"/>
  <c r="O62" i="20" s="1"/>
  <c r="O67" i="20" s="1"/>
  <c r="R62" i="20" s="1"/>
  <c r="R67" i="20" s="1"/>
  <c r="U62" i="20" s="1"/>
  <c r="U67" i="20" s="1"/>
  <c r="V25" i="15" l="1"/>
  <c r="V29" i="15" s="1"/>
  <c r="U25" i="15"/>
  <c r="U29" i="15" s="1"/>
  <c r="D40" i="9" l="1"/>
  <c r="D41" i="9"/>
  <c r="C40" i="9"/>
  <c r="C41" i="9"/>
  <c r="B40" i="9"/>
  <c r="B41" i="9"/>
  <c r="E42" i="18"/>
  <c r="G30" i="18"/>
  <c r="F30" i="18"/>
  <c r="M28" i="17"/>
  <c r="F42" i="18" l="1"/>
  <c r="G42" i="18"/>
  <c r="D31" i="9"/>
  <c r="C31" i="9"/>
  <c r="B26" i="9"/>
  <c r="C26" i="9"/>
  <c r="D26" i="9"/>
  <c r="B27" i="9"/>
  <c r="C27" i="9"/>
  <c r="D27" i="9"/>
  <c r="C41" i="8" l="1"/>
  <c r="E34" i="19"/>
  <c r="S23" i="19"/>
  <c r="AW2" i="25" s="1"/>
  <c r="L19" i="19"/>
  <c r="AD2" i="25" s="1"/>
  <c r="L18" i="19"/>
  <c r="AE2" i="25" s="1"/>
  <c r="P27" i="15" l="1"/>
  <c r="Q27" i="15"/>
  <c r="R27" i="15"/>
  <c r="O27" i="15"/>
  <c r="N28" i="17"/>
  <c r="O28" i="17"/>
  <c r="AO2" i="25" s="1"/>
  <c r="F4" i="14" l="1"/>
  <c r="S21" i="19"/>
  <c r="E11" i="21"/>
  <c r="F11" i="17"/>
  <c r="E9" i="14" l="1"/>
  <c r="E10" i="14" s="1"/>
  <c r="F13" i="17"/>
  <c r="F16" i="23"/>
  <c r="N7" i="9"/>
  <c r="P7" i="9" s="1"/>
  <c r="F5" i="14"/>
  <c r="K15" i="23" l="1"/>
  <c r="C5" i="9"/>
  <c r="F16" i="17"/>
  <c r="AV2" i="25" s="1"/>
  <c r="G11" i="21"/>
  <c r="G18" i="21" l="1"/>
  <c r="AR2" i="25"/>
  <c r="E15" i="23"/>
  <c r="F15" i="23" s="1"/>
  <c r="L35" i="19"/>
  <c r="AG2" i="25" s="1"/>
  <c r="O6" i="9"/>
  <c r="N6" i="9" s="1"/>
  <c r="P6" i="9" s="1"/>
  <c r="O9" i="9"/>
  <c r="N9" i="9" s="1"/>
  <c r="E18" i="23"/>
  <c r="F18" i="23" s="1"/>
  <c r="L36" i="19"/>
  <c r="AH2" i="25" s="1"/>
  <c r="I33" i="20"/>
  <c r="EE2" i="25" s="1"/>
  <c r="I26" i="20"/>
  <c r="EB2" i="25" s="1"/>
  <c r="I21" i="20"/>
  <c r="DW2" i="25" s="1"/>
  <c r="I15" i="20"/>
  <c r="DO2" i="25" s="1"/>
  <c r="I27" i="20" l="1"/>
  <c r="EI2" i="25" s="1"/>
  <c r="G11" i="18"/>
  <c r="D17" i="9" s="1"/>
  <c r="F11" i="18"/>
  <c r="C17" i="9" s="1"/>
  <c r="I43" i="20" l="1"/>
  <c r="E17" i="23" s="1"/>
  <c r="F17" i="23" s="1"/>
  <c r="C6" i="9"/>
  <c r="K16" i="23"/>
  <c r="E35" i="19"/>
  <c r="E36" i="19" s="1"/>
  <c r="O8" i="9"/>
  <c r="I44" i="20"/>
  <c r="F23" i="18"/>
  <c r="CO2" i="25" s="1"/>
  <c r="G23" i="18"/>
  <c r="CP2" i="25" s="1"/>
  <c r="S24" i="19"/>
  <c r="E25" i="15"/>
  <c r="G25" i="15"/>
  <c r="R25" i="15"/>
  <c r="R29" i="15" s="1"/>
  <c r="Q25" i="15"/>
  <c r="Q29" i="15" s="1"/>
  <c r="P29" i="15"/>
  <c r="O25" i="15"/>
  <c r="O29" i="15" s="1"/>
  <c r="T25" i="15"/>
  <c r="T29" i="15" s="1"/>
  <c r="M25" i="15"/>
  <c r="E2" i="14" l="1"/>
  <c r="F2" i="14" s="1"/>
  <c r="E14" i="23"/>
  <c r="F14" i="23" s="1"/>
  <c r="E4" i="9"/>
  <c r="I4" i="9" s="1"/>
  <c r="M14" i="23"/>
  <c r="S14" i="23" s="1"/>
  <c r="D4" i="9"/>
  <c r="L14" i="23"/>
  <c r="S13" i="23" s="1"/>
  <c r="S16" i="23"/>
  <c r="I6" i="9"/>
  <c r="E3" i="14"/>
  <c r="F3" i="14" s="1"/>
  <c r="I45" i="20"/>
  <c r="I47" i="20" s="1"/>
  <c r="L42" i="20" s="1"/>
  <c r="S22" i="19"/>
  <c r="N8" i="9"/>
  <c r="P8" i="9" s="1"/>
  <c r="O5" i="9"/>
  <c r="N5" i="9" s="1"/>
  <c r="P5" i="9" s="1"/>
  <c r="S18" i="19"/>
  <c r="S17" i="19"/>
  <c r="E38" i="19" l="1"/>
  <c r="S34" i="19" s="1"/>
  <c r="R45" i="20"/>
  <c r="O45" i="20"/>
  <c r="L45" i="20"/>
  <c r="L47" i="20" s="1"/>
  <c r="O42" i="20" s="1"/>
  <c r="U45" i="20"/>
  <c r="S35" i="19" l="1"/>
  <c r="O47" i="20"/>
  <c r="R42" i="20" s="1"/>
  <c r="R47" i="20" s="1"/>
  <c r="U42" i="20" s="1"/>
  <c r="U47" i="20" s="1"/>
  <c r="M27" i="15"/>
  <c r="M29" i="15" s="1"/>
  <c r="N29" i="15"/>
  <c r="F18" i="17"/>
  <c r="E18" i="21"/>
  <c r="F7" i="14"/>
  <c r="AB2" i="25" s="1"/>
  <c r="BN2" i="25" l="1"/>
  <c r="O4" i="9"/>
  <c r="N4" i="9" s="1"/>
  <c r="P4" i="9" s="1"/>
  <c r="E13" i="23"/>
  <c r="F13" i="23" s="1"/>
  <c r="C4" i="9"/>
  <c r="K14" i="23"/>
  <c r="L34" i="19"/>
  <c r="AF2" i="25" s="1"/>
  <c r="P9" i="9"/>
  <c r="L38" i="19" l="1"/>
  <c r="S36" i="19" s="1"/>
  <c r="S27" i="19" l="1"/>
  <c r="AZ2" i="25"/>
  <c r="S38" i="19"/>
  <c r="M12" i="19" s="1"/>
  <c r="R12" i="19" l="1"/>
  <c r="BD2" i="25"/>
  <c r="S20" i="23"/>
  <c r="I10" i="9"/>
  <c r="I11" i="9" s="1"/>
  <c r="J9" i="9" s="1"/>
  <c r="K9" i="9" s="1"/>
  <c r="J10" i="9" l="1"/>
  <c r="K10" i="9" s="1"/>
  <c r="J4" i="9"/>
  <c r="K4" i="9" s="1"/>
  <c r="J6" i="9"/>
  <c r="K6" i="9" s="1"/>
  <c r="J8" i="9"/>
  <c r="K8" i="9" s="1"/>
  <c r="J5" i="9"/>
  <c r="K5" i="9" s="1"/>
  <c r="J7" i="9"/>
  <c r="K7" i="9" s="1"/>
  <c r="J3" i="9"/>
  <c r="K3" i="9" s="1"/>
  <c r="S21" i="23"/>
  <c r="T19" i="23" s="1"/>
  <c r="U19" i="23" s="1"/>
  <c r="T18" i="23" l="1"/>
  <c r="U18" i="23" s="1"/>
  <c r="T16" i="23"/>
  <c r="U16" i="23" s="1"/>
  <c r="T14" i="23"/>
  <c r="U14" i="23" s="1"/>
  <c r="T15" i="23"/>
  <c r="U15" i="23" s="1"/>
  <c r="T17" i="23"/>
  <c r="U17" i="23" s="1"/>
  <c r="T13" i="23"/>
  <c r="U13" i="23" s="1"/>
  <c r="T20" i="23"/>
  <c r="U20"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Marnie Fletcher</author>
  </authors>
  <commentList>
    <comment ref="D20" authorId="0" shapeId="0" xr:uid="{B5ED0CE9-94A1-4DBA-BE8B-ED4CE4FFF155}">
      <text>
        <r>
          <rPr>
            <sz val="9"/>
            <color indexed="81"/>
            <rFont val="Tahoma"/>
            <family val="2"/>
          </rPr>
          <t xml:space="preserve">DEFINITION: Consistent with ASHRAE &amp; LEED, the gross floor area is the sum of the floor areas of all enclosed spaces inside the building. Measurements must include walls and therefore must be taken from the exterior faces of exterior walls. </t>
        </r>
        <r>
          <rPr>
            <b/>
            <sz val="9"/>
            <color indexed="81"/>
            <rFont val="Tahoma"/>
            <family val="2"/>
          </rPr>
          <t>Enclosed parking and access roads are excluded, as are air shafts, pipe trenches, chimneys, and penthouse spaces with headroom height of less than 2.2 meters (7.5 feet).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Melissa Dosne</author>
  </authors>
  <commentList>
    <comment ref="AF1" authorId="0" shapeId="0" xr:uid="{2A173CE9-2F68-4304-912A-0C7B1A6CEEAC}">
      <text>
        <r>
          <rPr>
            <b/>
            <sz val="9"/>
            <color indexed="81"/>
            <rFont val="Tahoma"/>
            <family val="2"/>
          </rPr>
          <t>Error in ZCB workbooks causing no data (Scope 1,2).
May need to calculate instead</t>
        </r>
      </text>
    </comment>
    <comment ref="AH1" authorId="0" shapeId="0" xr:uid="{B8C81D92-FAAB-4923-903D-50F4322AEAC5}">
      <text>
        <r>
          <rPr>
            <b/>
            <sz val="9"/>
            <color indexed="81"/>
            <rFont val="Tahoma"/>
            <family val="2"/>
          </rPr>
          <t>Only v1 has this in the workbook</t>
        </r>
      </text>
    </comment>
    <comment ref="EI1" authorId="0" shapeId="0" xr:uid="{3EF0997F-E26E-4085-BB7C-6E015366E843}">
      <text>
        <r>
          <rPr>
            <b/>
            <sz val="9"/>
            <color indexed="81"/>
            <rFont val="Tahoma"/>
            <family val="2"/>
          </rPr>
          <t>Melissa Dosne:</t>
        </r>
        <r>
          <rPr>
            <sz val="9"/>
            <color indexed="81"/>
            <rFont val="Tahoma"/>
            <family val="2"/>
          </rPr>
          <t xml:space="preserve">
Does not include biogenic carbon since this is used to calculate the embodied carbon intensity (which exclues biogenic carbon, as per Standards)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<sst xmlns="http://schemas.openxmlformats.org/spreadsheetml/2006/main" count="814" uniqueCount="598">
  <si>
    <t>Winter (kW)</t>
  </si>
  <si>
    <t>Summer (kW)</t>
  </si>
  <si>
    <t>Total</t>
  </si>
  <si>
    <t>ZCB Project Number</t>
  </si>
  <si>
    <t>Project Name</t>
  </si>
  <si>
    <t>Address</t>
  </si>
  <si>
    <t>City</t>
  </si>
  <si>
    <t>Province</t>
  </si>
  <si>
    <t>Gross Floor Area</t>
  </si>
  <si>
    <t>Building Footprint</t>
  </si>
  <si>
    <t>A1</t>
  </si>
  <si>
    <t>A2</t>
  </si>
  <si>
    <t>A3</t>
  </si>
  <si>
    <t>A4</t>
  </si>
  <si>
    <t>A5</t>
  </si>
  <si>
    <t>B1</t>
  </si>
  <si>
    <t>B2</t>
  </si>
  <si>
    <t>B3</t>
  </si>
  <si>
    <t>B4</t>
  </si>
  <si>
    <t>B5</t>
  </si>
  <si>
    <t>C1</t>
  </si>
  <si>
    <t>C2</t>
  </si>
  <si>
    <t>C3</t>
  </si>
  <si>
    <t>C4</t>
  </si>
  <si>
    <t>Disposal</t>
  </si>
  <si>
    <t>Waste Processing</t>
  </si>
  <si>
    <t>Refurbishment</t>
  </si>
  <si>
    <t>Replacement</t>
  </si>
  <si>
    <t>Repair</t>
  </si>
  <si>
    <t>Maintenance</t>
  </si>
  <si>
    <t>Use</t>
  </si>
  <si>
    <t>Construction &amp; Installation</t>
  </si>
  <si>
    <t>Manufacturing</t>
  </si>
  <si>
    <t>Raw Material Supply</t>
  </si>
  <si>
    <t>Product</t>
  </si>
  <si>
    <t>End of Life</t>
  </si>
  <si>
    <t>Reuse</t>
  </si>
  <si>
    <t>Recycling</t>
  </si>
  <si>
    <t>Transport (to factory)</t>
  </si>
  <si>
    <t>Transport (to site)</t>
  </si>
  <si>
    <t>Demolition</t>
  </si>
  <si>
    <t>Transport (to disposal)</t>
  </si>
  <si>
    <t>Energy Recovery</t>
  </si>
  <si>
    <t>TEDI</t>
  </si>
  <si>
    <t>Other</t>
  </si>
  <si>
    <t>GJ</t>
  </si>
  <si>
    <t>Type</t>
  </si>
  <si>
    <t>Avoided Emissions</t>
  </si>
  <si>
    <t>Total Upfront Carbon</t>
  </si>
  <si>
    <t>Upfront</t>
  </si>
  <si>
    <t>Total Use Stage Embodied Carbon</t>
  </si>
  <si>
    <t>Total End of Life Carbon</t>
  </si>
  <si>
    <t>D</t>
  </si>
  <si>
    <t>kW</t>
  </si>
  <si>
    <r>
      <t>kg CO</t>
    </r>
    <r>
      <rPr>
        <vertAlign val="subscript"/>
        <sz val="11"/>
        <color theme="1"/>
        <rFont val="Calibri"/>
        <family val="2"/>
        <scheme val="minor"/>
      </rPr>
      <t>2</t>
    </r>
    <r>
      <rPr>
        <sz val="11"/>
        <color theme="1"/>
        <rFont val="Calibri"/>
        <family val="2"/>
        <scheme val="minor"/>
      </rPr>
      <t>e</t>
    </r>
  </si>
  <si>
    <t>LowTEDI</t>
  </si>
  <si>
    <r>
      <t>m</t>
    </r>
    <r>
      <rPr>
        <vertAlign val="superscript"/>
        <sz val="11"/>
        <color theme="1"/>
        <rFont val="Calibri"/>
        <family val="2"/>
        <scheme val="minor"/>
      </rPr>
      <t>2</t>
    </r>
  </si>
  <si>
    <t>Operational Carbon</t>
  </si>
  <si>
    <t>R-134a</t>
  </si>
  <si>
    <t>R-407c</t>
  </si>
  <si>
    <t>R-410a</t>
  </si>
  <si>
    <t>R-32</t>
  </si>
  <si>
    <t>Newfoundland</t>
  </si>
  <si>
    <t>Nova Scotia</t>
  </si>
  <si>
    <t>New Brunswick</t>
  </si>
  <si>
    <t>Quebec</t>
  </si>
  <si>
    <t>Ontario</t>
  </si>
  <si>
    <t>Manitoba</t>
  </si>
  <si>
    <t>Saskatchewan</t>
  </si>
  <si>
    <t>Alberta</t>
  </si>
  <si>
    <t>British Columbia</t>
  </si>
  <si>
    <t>Yukon</t>
  </si>
  <si>
    <t>Northwest Territories</t>
  </si>
  <si>
    <t>Nunavut</t>
  </si>
  <si>
    <t>Peak Demand</t>
  </si>
  <si>
    <t>HIDDEN
Marginal 
KG CO2e / MBTU</t>
  </si>
  <si>
    <t>kWh</t>
  </si>
  <si>
    <t>Refrigerants</t>
  </si>
  <si>
    <t>Emissions factors sourced from the ENERGY STAR Portfolio Manager Technical Reference: GHG Emissions</t>
  </si>
  <si>
    <t>PROJECT INFORMATION</t>
  </si>
  <si>
    <t>Net Emissions = Embodied Emissions + Operational Emissions - Avoided Emissions</t>
  </si>
  <si>
    <t>Carbon Requirements</t>
  </si>
  <si>
    <t xml:space="preserve">Embodied Carbon </t>
  </si>
  <si>
    <t>Zero Carbon Transition Plan</t>
  </si>
  <si>
    <t>A narrative describing the mechanical HVAC strategy and how components of the system may be adapted to accommodate non-combustion-based technologies, including:</t>
  </si>
  <si>
    <t>Exported green power</t>
  </si>
  <si>
    <t>A narrative that includes a description of:</t>
  </si>
  <si>
    <t>GENERAL</t>
  </si>
  <si>
    <t>√</t>
  </si>
  <si>
    <t>Direct Emissions</t>
  </si>
  <si>
    <t>Indirect Emissions</t>
  </si>
  <si>
    <t>A narrative describing why the combustion of fuels is necessary (e.g. cite financial and/or technical limitations to design/retrofit). </t>
  </si>
  <si>
    <t>→</t>
  </si>
  <si>
    <t>INSTRUCTIONS</t>
  </si>
  <si>
    <t>Date and Time</t>
  </si>
  <si>
    <t>Supporting documentation and/or calculations for any custom emissions factors used.</t>
  </si>
  <si>
    <t>N/A</t>
  </si>
  <si>
    <t>Renewable Heat</t>
  </si>
  <si>
    <t>Combustion</t>
  </si>
  <si>
    <t>District Energy</t>
  </si>
  <si>
    <t>Electricity</t>
  </si>
  <si>
    <t>ekwh</t>
  </si>
  <si>
    <t>Natural Gas (GJ)</t>
  </si>
  <si>
    <t>Natural Gas (m3)</t>
  </si>
  <si>
    <t>Biomass
(GJ)</t>
  </si>
  <si>
    <t>Diesel
(L)</t>
  </si>
  <si>
    <t>Oil
(L)</t>
  </si>
  <si>
    <t>Propane
(L)</t>
  </si>
  <si>
    <t>Other
(GJ)</t>
  </si>
  <si>
    <t>Total (GJ)</t>
  </si>
  <si>
    <t>Solar Thermal (GJ)</t>
  </si>
  <si>
    <t>Floor Count (below grade)</t>
  </si>
  <si>
    <t>Floor Count (above grade)</t>
  </si>
  <si>
    <t>Energy Efficiency</t>
  </si>
  <si>
    <t>Biogas</t>
  </si>
  <si>
    <t>kWh/yr</t>
  </si>
  <si>
    <t>Biomass</t>
  </si>
  <si>
    <t>Energy use intensity (EUI)</t>
  </si>
  <si>
    <t>Owned renewable energy: electricity</t>
  </si>
  <si>
    <t xml:space="preserve">Owned renewable energy: solar thermal </t>
  </si>
  <si>
    <t>Green power products</t>
  </si>
  <si>
    <t>Summer peak demand</t>
  </si>
  <si>
    <t>Winter peak demand</t>
  </si>
  <si>
    <t>Embodied Carbon</t>
  </si>
  <si>
    <r>
      <t>kg CO</t>
    </r>
    <r>
      <rPr>
        <vertAlign val="subscript"/>
        <sz val="11"/>
        <color theme="1"/>
        <rFont val="Calibri"/>
        <family val="2"/>
        <scheme val="minor"/>
      </rPr>
      <t>2</t>
    </r>
    <r>
      <rPr>
        <sz val="11"/>
        <color theme="1"/>
        <rFont val="Calibri"/>
        <family val="2"/>
        <scheme val="minor"/>
      </rPr>
      <t>e/yr</t>
    </r>
  </si>
  <si>
    <t>Carbon offsets for operational carbon</t>
  </si>
  <si>
    <t>Annual Carbon Balance</t>
  </si>
  <si>
    <t>ZERO CARBON BALANCE COMPLIANCE</t>
  </si>
  <si>
    <t xml:space="preserve">Total   </t>
  </si>
  <si>
    <t>Life-cycle Stage</t>
  </si>
  <si>
    <t>Construction</t>
  </si>
  <si>
    <t>Optional, does not need to be offset:</t>
  </si>
  <si>
    <t>Beyond
the Life-cycle</t>
  </si>
  <si>
    <t>Total Beyond the Life-cycle Carbon</t>
  </si>
  <si>
    <t>Emissions</t>
  </si>
  <si>
    <t>Fuel</t>
  </si>
  <si>
    <t>Electricty</t>
  </si>
  <si>
    <t>District Heating &amp; Cooling</t>
  </si>
  <si>
    <t>Direct (Scope 1)</t>
  </si>
  <si>
    <t>Indirect - Energy (Scope 2)</t>
  </si>
  <si>
    <t>Indirect - Other (Scope 3)</t>
  </si>
  <si>
    <t>Water</t>
  </si>
  <si>
    <t>Waste</t>
  </si>
  <si>
    <t>Transportation</t>
  </si>
  <si>
    <t>Optional: Other Indirect Emissions</t>
  </si>
  <si>
    <t>Include in Zero Balance</t>
  </si>
  <si>
    <r>
      <t>kg CO</t>
    </r>
    <r>
      <rPr>
        <vertAlign val="subscript"/>
        <sz val="11"/>
        <rFont val="Calibri"/>
        <family val="2"/>
        <scheme val="minor"/>
      </rPr>
      <t>2</t>
    </r>
    <r>
      <rPr>
        <sz val="11"/>
        <rFont val="Calibri"/>
        <family val="2"/>
        <scheme val="minor"/>
      </rPr>
      <t>e</t>
    </r>
  </si>
  <si>
    <t>No</t>
  </si>
  <si>
    <t>Electrical Transmission Losses</t>
  </si>
  <si>
    <t>Carbon Reduction Measures</t>
  </si>
  <si>
    <t>Total embodied carbon debt</t>
  </si>
  <si>
    <t>Totals</t>
  </si>
  <si>
    <t>Intensity</t>
  </si>
  <si>
    <t xml:space="preserve">Carbon Emissions from Electricity </t>
  </si>
  <si>
    <t>Other Fuels</t>
  </si>
  <si>
    <r>
      <t>kg CO</t>
    </r>
    <r>
      <rPr>
        <vertAlign val="subscript"/>
        <sz val="11"/>
        <color theme="0"/>
        <rFont val="Calibri"/>
        <family val="2"/>
        <scheme val="minor"/>
      </rPr>
      <t>2</t>
    </r>
    <r>
      <rPr>
        <sz val="11"/>
        <color theme="0"/>
        <rFont val="Calibri"/>
        <family val="2"/>
        <scheme val="minor"/>
      </rPr>
      <t>e per GJ</t>
    </r>
  </si>
  <si>
    <r>
      <t>Emissions
(kg CO</t>
    </r>
    <r>
      <rPr>
        <b/>
        <vertAlign val="subscript"/>
        <sz val="11"/>
        <color theme="1"/>
        <rFont val="Calibri"/>
        <family val="2"/>
        <scheme val="minor"/>
      </rPr>
      <t>2</t>
    </r>
    <r>
      <rPr>
        <b/>
        <sz val="11"/>
        <color theme="1"/>
        <rFont val="Calibri"/>
        <family val="2"/>
        <scheme val="minor"/>
      </rPr>
      <t>e)</t>
    </r>
  </si>
  <si>
    <r>
      <t>Emissions Factor
(kg CO</t>
    </r>
    <r>
      <rPr>
        <vertAlign val="subscript"/>
        <sz val="11"/>
        <color theme="1"/>
        <rFont val="Calibri"/>
        <family val="2"/>
        <scheme val="minor"/>
      </rPr>
      <t>2</t>
    </r>
    <r>
      <rPr>
        <sz val="11"/>
        <color theme="1"/>
        <rFont val="Calibri"/>
        <family val="2"/>
        <scheme val="minor"/>
      </rPr>
      <t>e / GJ)</t>
    </r>
  </si>
  <si>
    <r>
      <t>GWP</t>
    </r>
    <r>
      <rPr>
        <vertAlign val="subscript"/>
        <sz val="11"/>
        <color theme="1"/>
        <rFont val="Calibri"/>
        <family val="2"/>
        <scheme val="minor"/>
      </rPr>
      <t>20</t>
    </r>
  </si>
  <si>
    <r>
      <t>GWP</t>
    </r>
    <r>
      <rPr>
        <vertAlign val="subscript"/>
        <sz val="11"/>
        <color theme="1"/>
        <rFont val="Calibri"/>
        <family val="2"/>
        <scheme val="minor"/>
      </rPr>
      <t>100</t>
    </r>
  </si>
  <si>
    <t>SUBMITTAL CHECKLIST</t>
  </si>
  <si>
    <t>Please use the check box drop downs to indicate submittal of the required documentation.</t>
  </si>
  <si>
    <t>• The building and its intended use</t>
  </si>
  <si>
    <t>• Building envelope characteristics</t>
  </si>
  <si>
    <t>• Building energy systems</t>
  </si>
  <si>
    <t>• Energy imports and exports</t>
  </si>
  <si>
    <t>CARBON REQUIREMENTS</t>
  </si>
  <si>
    <t>A list and quantity of materials used as inputs for the materials in the Life Cycle Assessment (LCA).</t>
  </si>
  <si>
    <t>If there is onsite combustion of any type of fuel (including zero emissions biofuels) a Zero Carbon Transition Plan must be submitted, which must include the following information:</t>
  </si>
  <si>
    <t>• Operating temperatures of the distribution system and its ability to accommodate renewable 
   or electrical-sourced heating;
• Space allocation for renewable or electrical-sourced heating technologies;
• Any barriers to be overcome or preconditions that must be in place for a conversion to a non-
    combustion-based heating source to occur; and,
• The lifetime of the combustion equipment, and when the natural intervention points for 
    replacement occur.</t>
  </si>
  <si>
    <t>ENERGY REQUIREMENTS</t>
  </si>
  <si>
    <t>Zero Carbon Building - Performance v2 Workbook</t>
  </si>
  <si>
    <t>ZCB-Performance v2 Workbook</t>
  </si>
  <si>
    <t>Mechanical, electrical, and architectural drawings if they are available.</t>
  </si>
  <si>
    <t>A narrative describing the sources of carbon emissions in the building, including:</t>
  </si>
  <si>
    <t>• The data sources used to quantify the carbon emissions</t>
  </si>
  <si>
    <t>• Any internal controls or quality assurance in place to ensure the accuracy of the information</t>
  </si>
  <si>
    <t>A narrative explaining the purchase plan for carbon offsets to offset the embodied carbon, which may be done with a single purchase or phased in over up to five years to reduce the annual cost burden.</t>
  </si>
  <si>
    <t>Proof of purchase and eligibility (e.g. Green-e Climate certification) for carbon offsets used to offset the portion required for the current year.</t>
  </si>
  <si>
    <t>For buildings containing base building HVAC systems over 19 kW (5.4 tons) that use refrigerants:</t>
  </si>
  <si>
    <t>A description of the refrigerant management program in place including maintenance and leak checking.</t>
  </si>
  <si>
    <t>A copy of any service invoices or logs kept regarding refrigerant recharge.</t>
  </si>
  <si>
    <t>A narrative describing any corrective action or repairs taken if they were required during the performance year.</t>
  </si>
  <si>
    <t>A narrative describing the building envelope and how components of the envelope could be improved over time to reduce the heating demand.</t>
  </si>
  <si>
    <t>An air leakage testing report prepared in compliance with ASTM E3158-18.</t>
  </si>
  <si>
    <t>Documentation confirming the total amount and type of refrigerant in each system.</t>
  </si>
  <si>
    <t xml:space="preserve">Applicants to input data in grey cells </t>
  </si>
  <si>
    <r>
      <t xml:space="preserve">Available Resources for the Zero Carbon Building - Performance Standard v2
</t>
    </r>
    <r>
      <rPr>
        <sz val="16"/>
        <color theme="1"/>
        <rFont val="Calibri"/>
        <family val="2"/>
        <scheme val="minor"/>
      </rPr>
      <t>cagbc.org/zerocarbon</t>
    </r>
  </si>
  <si>
    <t>Less: Green Power Products</t>
  </si>
  <si>
    <t>ekWh/yr</t>
  </si>
  <si>
    <t xml:space="preserve">ZCB v2 Embodied Carbon Reporting Template </t>
  </si>
  <si>
    <t xml:space="preserve">ZCB v2 Life-Cycle Cost Calculator </t>
  </si>
  <si>
    <t>Proof of purchase and eligibility (e.g. ECOLOGO certification) for any green power procurement used to achieve the zero carbon balance.</t>
  </si>
  <si>
    <t>Reporting requirements:</t>
  </si>
  <si>
    <t>A narrative explaining the purchase plan for carbon offsets to offset the embodied carbon of the retrofit, which may be done with a single purchase or phased in over up to five years to reduce the annual cost burden.</t>
  </si>
  <si>
    <t>Proof of purchase and eligibility for any eligible biogas or eligible biomass used to achieve the zero carbon balance.</t>
  </si>
  <si>
    <t xml:space="preserve">Avoided Emissions Factor Used* </t>
  </si>
  <si>
    <t>*Avoided Emissions from Exported Green Power are calculated by default using the provincial marginal emissions factor. Projects may at their discretion opt to use the average emissions factor instead.</t>
  </si>
  <si>
    <t>:</t>
  </si>
  <si>
    <r>
      <t>kgCO</t>
    </r>
    <r>
      <rPr>
        <vertAlign val="subscript"/>
        <sz val="11"/>
        <rFont val="Calibri"/>
        <family val="2"/>
        <scheme val="minor"/>
      </rPr>
      <t>2</t>
    </r>
    <r>
      <rPr>
        <sz val="11"/>
        <rFont val="Calibri"/>
        <family val="2"/>
        <scheme val="minor"/>
      </rPr>
      <t>e</t>
    </r>
  </si>
  <si>
    <t>Climate Zone</t>
  </si>
  <si>
    <t>Targeted air leakage value</t>
  </si>
  <si>
    <t>Air leakage test results</t>
  </si>
  <si>
    <r>
      <t>ekWh/m</t>
    </r>
    <r>
      <rPr>
        <vertAlign val="superscript"/>
        <sz val="11"/>
        <color theme="1"/>
        <rFont val="Calibri"/>
        <family val="2"/>
        <scheme val="minor"/>
      </rPr>
      <t>2</t>
    </r>
  </si>
  <si>
    <t>L/s-m² @ 75 Pa</t>
  </si>
  <si>
    <t>Avoided Carbon Emissions</t>
  </si>
  <si>
    <t>Exported green power for operational carbon</t>
  </si>
  <si>
    <t>Owned renewable energy: solar thermal</t>
  </si>
  <si>
    <t>Carbon offsets</t>
  </si>
  <si>
    <t xml:space="preserve">Embodied Carbon Offsetting Purchase Plan </t>
  </si>
  <si>
    <t>Grid Electricity Used</t>
  </si>
  <si>
    <t>Non-Renewable Combustion</t>
  </si>
  <si>
    <t>Refrigerant Leakage</t>
  </si>
  <si>
    <t>District Heating and Cooling</t>
  </si>
  <si>
    <t>Refrigerant Charge</t>
  </si>
  <si>
    <t>Leakage Graph</t>
  </si>
  <si>
    <t>Charge Graph</t>
  </si>
  <si>
    <t>Total to be Offset</t>
  </si>
  <si>
    <t>Outstanding embodied carbon debt for future years</t>
  </si>
  <si>
    <t>Outstanding debt from prior years</t>
  </si>
  <si>
    <t xml:space="preserve">Total embodied carbon debt </t>
  </si>
  <si>
    <r>
      <t>Outstanding embodied carbon debt from prior years</t>
    </r>
    <r>
      <rPr>
        <vertAlign val="superscript"/>
        <sz val="11"/>
        <rFont val="Calibri"/>
        <family val="2"/>
        <scheme val="minor"/>
      </rPr>
      <t>[1] [2]</t>
    </r>
  </si>
  <si>
    <t>For ZCB-Design v2 certified projects that are pursuing their initial ZCB-Performance certification:</t>
  </si>
  <si>
    <t>The summer and winter peak demand, as well as the date and time the peaks occurred (if available).</t>
  </si>
  <si>
    <t>[1] This is the "Outstanding embodied carbon debt for future years" from the prior year's ZCB-Performance v2 workbook.</t>
  </si>
  <si>
    <t>A narrative of how building loads have been or could be reduced using heat recovery strategies and/or passive design strategies.</t>
  </si>
  <si>
    <t>ZCB-Design v2 Energy Modelling Guidelines</t>
  </si>
  <si>
    <t>Seasonal Peak Demand</t>
  </si>
  <si>
    <t xml:space="preserve">A
</t>
  </si>
  <si>
    <t>Electricity Used (kWh)</t>
  </si>
  <si>
    <t>[C + D]</t>
  </si>
  <si>
    <t xml:space="preserve">B
</t>
  </si>
  <si>
    <t>Green Power Generated (kWh)</t>
  </si>
  <si>
    <t>[C + E]</t>
  </si>
  <si>
    <t xml:space="preserve">C
</t>
  </si>
  <si>
    <t>Green Power Used (kWh)</t>
  </si>
  <si>
    <t xml:space="preserve">D
</t>
  </si>
  <si>
    <t>Grid Electricity Used (kWh)</t>
  </si>
  <si>
    <t xml:space="preserve">E
</t>
  </si>
  <si>
    <t>Exported Green Power (kWh)</t>
  </si>
  <si>
    <t>[B - C]</t>
  </si>
  <si>
    <t>Site Electricity Data</t>
  </si>
  <si>
    <t>Annual Carbon Emissions Intensity Graph</t>
  </si>
  <si>
    <t>Annual Carbon Profile Chart</t>
  </si>
  <si>
    <t>Reduction Measures Chart</t>
  </si>
  <si>
    <t>[B - E]</t>
  </si>
  <si>
    <t>[A - C]</t>
  </si>
  <si>
    <t>For projects that have undergone a retrofit that was completed during the performance year used for certification:</t>
  </si>
  <si>
    <t>For ZCB-Design v2 certified projects that have not already fully offset their embodied carbon:</t>
  </si>
  <si>
    <t>For buildings using biogas or biomass:</t>
  </si>
  <si>
    <t>[2] For ZCB-Design v2 certified projects pursuing ZCB-Performance v2 for the first time, use the total embodied carbon reported for certification.</t>
  </si>
  <si>
    <t>A narrative describing the ownership of environmental attributes for any exported renewable energy. Projects that enter into a contract with a third party (other than their local utility or province) must provide proof of ownership, which may include a redacted contract or letter from the third party.</t>
  </si>
  <si>
    <t>A narrative explaining any variance between the test result and the targeted air leakage value used in the ZCB-Design energy model, as well as a description of corrective action taken.</t>
  </si>
  <si>
    <r>
      <t>2nd Year
(kg CO</t>
    </r>
    <r>
      <rPr>
        <vertAlign val="subscript"/>
        <sz val="11"/>
        <color theme="1"/>
        <rFont val="Calibri"/>
        <family val="2"/>
        <scheme val="minor"/>
      </rPr>
      <t>2</t>
    </r>
    <r>
      <rPr>
        <sz val="11"/>
        <color theme="1"/>
        <rFont val="Calibri"/>
        <family val="2"/>
        <scheme val="minor"/>
      </rPr>
      <t>e)</t>
    </r>
  </si>
  <si>
    <r>
      <t>3rd Year
(kg CO</t>
    </r>
    <r>
      <rPr>
        <vertAlign val="subscript"/>
        <sz val="11"/>
        <color theme="1"/>
        <rFont val="Calibri"/>
        <family val="2"/>
        <scheme val="minor"/>
      </rPr>
      <t>2</t>
    </r>
    <r>
      <rPr>
        <sz val="11"/>
        <color theme="1"/>
        <rFont val="Calibri"/>
        <family val="2"/>
        <scheme val="minor"/>
      </rPr>
      <t>e)</t>
    </r>
  </si>
  <si>
    <r>
      <t>4th Year
(kg CO</t>
    </r>
    <r>
      <rPr>
        <vertAlign val="subscript"/>
        <sz val="11"/>
        <color theme="1"/>
        <rFont val="Calibri"/>
        <family val="2"/>
        <scheme val="minor"/>
      </rPr>
      <t>2</t>
    </r>
    <r>
      <rPr>
        <sz val="11"/>
        <color theme="1"/>
        <rFont val="Calibri"/>
        <family val="2"/>
        <scheme val="minor"/>
      </rPr>
      <t>e)</t>
    </r>
  </si>
  <si>
    <r>
      <t>5th Year
(kg CO</t>
    </r>
    <r>
      <rPr>
        <vertAlign val="subscript"/>
        <sz val="11"/>
        <color theme="1"/>
        <rFont val="Calibri"/>
        <family val="2"/>
        <scheme val="minor"/>
      </rPr>
      <t>2</t>
    </r>
    <r>
      <rPr>
        <sz val="11"/>
        <color theme="1"/>
        <rFont val="Calibri"/>
        <family val="2"/>
        <scheme val="minor"/>
      </rPr>
      <t>e)</t>
    </r>
  </si>
  <si>
    <r>
      <t xml:space="preserve">Retrofit Embodied Carbon Breakdown by Life-cycle Stage
</t>
    </r>
    <r>
      <rPr>
        <b/>
        <sz val="12"/>
        <color theme="7"/>
        <rFont val="Calibri"/>
        <family val="2"/>
        <scheme val="minor"/>
      </rPr>
      <t>- to be completed in the year the retrofit is completed only -</t>
    </r>
  </si>
  <si>
    <r>
      <t xml:space="preserve">Figure used in the ZCB-Performance Standard v2, adapted from the World Green Building Council report </t>
    </r>
    <r>
      <rPr>
        <i/>
        <sz val="11"/>
        <color theme="1"/>
        <rFont val="Calibri"/>
        <family val="2"/>
        <scheme val="minor"/>
      </rPr>
      <t>Bringing Embodied Carbon Upfront</t>
    </r>
    <r>
      <rPr>
        <sz val="11"/>
        <color theme="1"/>
        <rFont val="Calibri"/>
        <family val="2"/>
        <scheme val="minor"/>
      </rPr>
      <t xml:space="preserve"> (2019).</t>
    </r>
  </si>
  <si>
    <t>Eligible Biogas
(GJ)</t>
  </si>
  <si>
    <t>Eligible Biomass (GJ)</t>
  </si>
  <si>
    <t>Amount
(kg)</t>
  </si>
  <si>
    <r>
      <t>GWP</t>
    </r>
    <r>
      <rPr>
        <vertAlign val="subscript"/>
        <sz val="11"/>
        <color theme="1"/>
        <rFont val="Calibri"/>
        <family val="2"/>
        <scheme val="minor"/>
      </rPr>
      <t>20</t>
    </r>
    <r>
      <rPr>
        <sz val="11"/>
        <color theme="1"/>
        <rFont val="Calibri"/>
        <family val="2"/>
        <scheme val="minor"/>
      </rPr>
      <t xml:space="preserve">
(kg CO</t>
    </r>
    <r>
      <rPr>
        <vertAlign val="subscript"/>
        <sz val="11"/>
        <color theme="1"/>
        <rFont val="Calibri"/>
        <family val="2"/>
        <scheme val="minor"/>
      </rPr>
      <t>2</t>
    </r>
    <r>
      <rPr>
        <sz val="11"/>
        <color theme="1"/>
        <rFont val="Calibri"/>
        <family val="2"/>
        <scheme val="minor"/>
      </rPr>
      <t>e)</t>
    </r>
  </si>
  <si>
    <r>
      <t>GWP</t>
    </r>
    <r>
      <rPr>
        <vertAlign val="subscript"/>
        <sz val="11"/>
        <color theme="1"/>
        <rFont val="Calibri"/>
        <family val="2"/>
        <scheme val="minor"/>
      </rPr>
      <t>100</t>
    </r>
    <r>
      <rPr>
        <sz val="11"/>
        <color theme="1"/>
        <rFont val="Calibri"/>
        <family val="2"/>
        <scheme val="minor"/>
      </rPr>
      <t xml:space="preserve">
(kg CO</t>
    </r>
    <r>
      <rPr>
        <vertAlign val="subscript"/>
        <sz val="11"/>
        <color theme="1"/>
        <rFont val="Calibri"/>
        <family val="2"/>
        <scheme val="minor"/>
      </rPr>
      <t>2</t>
    </r>
    <r>
      <rPr>
        <sz val="11"/>
        <color theme="1"/>
        <rFont val="Calibri"/>
        <family val="2"/>
        <scheme val="minor"/>
      </rPr>
      <t>e)</t>
    </r>
  </si>
  <si>
    <r>
      <t>Emissions
(kg CO</t>
    </r>
    <r>
      <rPr>
        <vertAlign val="subscript"/>
        <sz val="11"/>
        <color theme="1"/>
        <rFont val="Calibri"/>
        <family val="2"/>
        <scheme val="minor"/>
      </rPr>
      <t>2</t>
    </r>
    <r>
      <rPr>
        <sz val="11"/>
        <color theme="1"/>
        <rFont val="Calibri"/>
        <family val="2"/>
        <scheme val="minor"/>
      </rPr>
      <t>e)</t>
    </r>
  </si>
  <si>
    <r>
      <t>Amount to
Include (kg CO</t>
    </r>
    <r>
      <rPr>
        <vertAlign val="subscript"/>
        <sz val="11"/>
        <color theme="1"/>
        <rFont val="Calibri"/>
        <family val="2"/>
        <scheme val="minor"/>
      </rPr>
      <t>2</t>
    </r>
    <r>
      <rPr>
        <sz val="11"/>
        <color theme="1"/>
        <rFont val="Calibri"/>
        <family val="2"/>
        <scheme val="minor"/>
      </rPr>
      <t>e)</t>
    </r>
  </si>
  <si>
    <t>Prince Edward Island</t>
  </si>
  <si>
    <r>
      <t>Scope 3 Electricity
(Transmission Losses)
g CO</t>
    </r>
    <r>
      <rPr>
        <vertAlign val="subscript"/>
        <sz val="11"/>
        <color theme="0"/>
        <rFont val="Calibri"/>
        <family val="2"/>
        <scheme val="minor"/>
      </rPr>
      <t>2</t>
    </r>
    <r>
      <rPr>
        <sz val="11"/>
        <color theme="0"/>
        <rFont val="Calibri"/>
        <family val="2"/>
        <scheme val="minor"/>
      </rPr>
      <t>e / kWh</t>
    </r>
  </si>
  <si>
    <r>
      <t>Marginal Electricity
(Non-Baseload)
g CO</t>
    </r>
    <r>
      <rPr>
        <vertAlign val="subscript"/>
        <sz val="11"/>
        <color theme="0"/>
        <rFont val="Calibri"/>
        <family val="2"/>
        <scheme val="minor"/>
      </rPr>
      <t>2</t>
    </r>
    <r>
      <rPr>
        <sz val="11"/>
        <color theme="0"/>
        <rFont val="Calibri"/>
        <family val="2"/>
        <scheme val="minor"/>
      </rPr>
      <t>e / kWh</t>
    </r>
  </si>
  <si>
    <r>
      <t>Natural Gas
kg CO</t>
    </r>
    <r>
      <rPr>
        <vertAlign val="subscript"/>
        <sz val="11"/>
        <color theme="0"/>
        <rFont val="Calibri"/>
        <family val="2"/>
        <scheme val="minor"/>
      </rPr>
      <t>2</t>
    </r>
    <r>
      <rPr>
        <sz val="11"/>
        <color theme="0"/>
        <rFont val="Calibri"/>
        <family val="2"/>
        <scheme val="minor"/>
      </rPr>
      <t>e / GJ</t>
    </r>
  </si>
  <si>
    <t>Debt recognized in current year</t>
  </si>
  <si>
    <t>Debt from retrofits in current year</t>
  </si>
  <si>
    <t>Embodied carbon debt recognized (offset) annually</t>
  </si>
  <si>
    <t>Example:</t>
  </si>
  <si>
    <r>
      <t>A ZCB-Design v2 certified project is submitting for its second annual ZCB-Performance certification. The ZCB-Design certification recorded that the embodied carbon of the structural and envelope materials was 100,000 kg CO</t>
    </r>
    <r>
      <rPr>
        <vertAlign val="subscript"/>
        <sz val="11"/>
        <color theme="1"/>
        <rFont val="Calibri"/>
        <family val="2"/>
        <scheme val="minor"/>
      </rPr>
      <t>2</t>
    </r>
    <r>
      <rPr>
        <sz val="11"/>
        <color theme="1"/>
        <rFont val="Calibri"/>
        <family val="2"/>
        <scheme val="minor"/>
      </rPr>
      <t>e. Planning to offset the embodied carbon over five years, the ZCB-Performance certification for the first year of operations recognized 20,000 kg CO</t>
    </r>
    <r>
      <rPr>
        <vertAlign val="subscript"/>
        <sz val="11"/>
        <color theme="1"/>
        <rFont val="Calibri"/>
        <family val="2"/>
        <scheme val="minor"/>
      </rPr>
      <t>2</t>
    </r>
    <r>
      <rPr>
        <sz val="11"/>
        <color theme="1"/>
        <rFont val="Calibri"/>
        <family val="2"/>
        <scheme val="minor"/>
      </rPr>
      <t>e of embodied carbon, which was compensated for by purchasing carbon offsets. Assuming no retrofits to structural and envelope materials take place in the second year of operations, the embodied carbon offsetting purchase plan would appear as below.</t>
    </r>
  </si>
  <si>
    <r>
      <t>Current 
Performance Year
(kg CO</t>
    </r>
    <r>
      <rPr>
        <vertAlign val="subscript"/>
        <sz val="11"/>
        <color theme="1"/>
        <rFont val="Calibri"/>
        <family val="2"/>
        <scheme val="minor"/>
      </rPr>
      <t>2</t>
    </r>
    <r>
      <rPr>
        <sz val="11"/>
        <color theme="1"/>
        <rFont val="Calibri"/>
        <family val="2"/>
        <scheme val="minor"/>
      </rPr>
      <t>e)</t>
    </r>
  </si>
  <si>
    <t>Embodied carbon debt from retrofits completed in current performance year</t>
  </si>
  <si>
    <r>
      <t>Current
Performance Year
(kg CO</t>
    </r>
    <r>
      <rPr>
        <vertAlign val="subscript"/>
        <sz val="11"/>
        <color theme="1"/>
        <rFont val="Calibri"/>
        <family val="2"/>
        <scheme val="minor"/>
      </rPr>
      <t>2</t>
    </r>
    <r>
      <rPr>
        <sz val="11"/>
        <color theme="1"/>
        <rFont val="Calibri"/>
        <family val="2"/>
        <scheme val="minor"/>
      </rPr>
      <t>e)</t>
    </r>
  </si>
  <si>
    <r>
      <t>Carbon emissions        (kg CO</t>
    </r>
    <r>
      <rPr>
        <vertAlign val="subscript"/>
        <sz val="11"/>
        <color theme="1"/>
        <rFont val="Calibri"/>
        <family val="2"/>
        <scheme val="minor"/>
      </rPr>
      <t>2</t>
    </r>
    <r>
      <rPr>
        <sz val="11"/>
        <color theme="1"/>
        <rFont val="Calibri"/>
        <family val="2"/>
        <scheme val="minor"/>
      </rPr>
      <t>e)</t>
    </r>
  </si>
  <si>
    <t>Proof of purchase and eligibility (e.g. Green-e Climate certification) for carbon offsets if they are required to offset operational carbon.</t>
  </si>
  <si>
    <t xml:space="preserve">Proof of purchase and eligibility (e.g. Green-e Climate certification) for carbon offsets if they are required in the purchasing plan to offset embodied carbon. </t>
  </si>
  <si>
    <t>Building Use</t>
  </si>
  <si>
    <t>Daycare</t>
  </si>
  <si>
    <t>Hospital / Clinic</t>
  </si>
  <si>
    <t>Laboratory</t>
  </si>
  <si>
    <t>Library</t>
  </si>
  <si>
    <t>Retail</t>
  </si>
  <si>
    <t>Direct Emissions: fuel and refrigerants</t>
  </si>
  <si>
    <t>Indirect Emissions: other</t>
  </si>
  <si>
    <t>checked, ok</t>
  </si>
  <si>
    <t>Total reported</t>
  </si>
  <si>
    <t>Total to include in Zero Balance</t>
  </si>
  <si>
    <r>
      <t>Scope 2 &amp; 3 Electricity
(Consumption Intensity)
g CO</t>
    </r>
    <r>
      <rPr>
        <vertAlign val="subscript"/>
        <sz val="11"/>
        <color theme="0"/>
        <rFont val="Calibri"/>
        <family val="2"/>
        <scheme val="minor"/>
      </rPr>
      <t>2</t>
    </r>
    <r>
      <rPr>
        <sz val="11"/>
        <color theme="0"/>
        <rFont val="Calibri"/>
        <family val="2"/>
        <scheme val="minor"/>
      </rPr>
      <t>e / kWh</t>
    </r>
  </si>
  <si>
    <t>Data to be displayed</t>
  </si>
  <si>
    <t>* assumed to be offsetting electricity [ Owned RE: solar thermal ]</t>
  </si>
  <si>
    <t>Embodied: Annual Retrofit Amount</t>
  </si>
  <si>
    <t>Less: Avoided Emissions from Exported Green Power</t>
  </si>
  <si>
    <t>Electricity Carbon Balance</t>
  </si>
  <si>
    <t>Data to present in graph</t>
  </si>
  <si>
    <t>Percentage</t>
  </si>
  <si>
    <t>-</t>
  </si>
  <si>
    <t>Indirect Emissions: energy</t>
  </si>
  <si>
    <t>Carbon offsets for embodied carbon in current year</t>
  </si>
  <si>
    <t>Indirect - Other</t>
  </si>
  <si>
    <t>Required</t>
  </si>
  <si>
    <t>Optional</t>
  </si>
  <si>
    <t>Instructions</t>
  </si>
  <si>
    <t>Embodied Carbon - Retrofit</t>
  </si>
  <si>
    <t>Percentage Occupied</t>
  </si>
  <si>
    <r>
      <t xml:space="preserve">A completed </t>
    </r>
    <r>
      <rPr>
        <i/>
        <sz val="11"/>
        <rFont val="Calibri"/>
        <family val="2"/>
        <scheme val="minor"/>
      </rPr>
      <t>ZCB v2 Embodied Carbon Reporting Template</t>
    </r>
    <r>
      <rPr>
        <sz val="11"/>
        <rFont val="Calibri"/>
        <family val="2"/>
        <scheme val="minor"/>
      </rPr>
      <t>, or an embodied carbon report that captures all the requirements of the template.</t>
    </r>
  </si>
  <si>
    <r>
      <t xml:space="preserve">A copy of the </t>
    </r>
    <r>
      <rPr>
        <i/>
        <sz val="11"/>
        <rFont val="Calibri"/>
        <family val="2"/>
        <scheme val="minor"/>
      </rPr>
      <t>ZCB v2 Embodied Carbon Reporting Template</t>
    </r>
    <r>
      <rPr>
        <sz val="11"/>
        <rFont val="Calibri"/>
        <family val="2"/>
        <scheme val="minor"/>
      </rPr>
      <t xml:space="preserve"> or embodied carbon report used for ZCB-Design certification.</t>
    </r>
  </si>
  <si>
    <t xml:space="preserve">                                     Total</t>
  </si>
  <si>
    <t>Embodied Carbon Life-cycle Stages</t>
  </si>
  <si>
    <t>Carbon reduction measures</t>
  </si>
  <si>
    <r>
      <t xml:space="preserve">  •  This workbook must be completed and provided as part of the submission for certification review to the </t>
    </r>
    <r>
      <rPr>
        <i/>
        <sz val="11"/>
        <rFont val="Calibri"/>
        <family val="2"/>
        <scheme val="minor"/>
      </rPr>
      <t>ZCB-
      Performance v2 Standard</t>
    </r>
    <r>
      <rPr>
        <sz val="11"/>
        <rFont val="Calibri"/>
        <family val="2"/>
        <scheme val="minor"/>
      </rPr>
      <t xml:space="preserve">.
  •  Applicants must use the submittal checklist below to confirm they are providing all the documentation required for
       verification of compliance to the </t>
    </r>
    <r>
      <rPr>
        <i/>
        <sz val="11"/>
        <rFont val="Calibri"/>
        <family val="2"/>
        <scheme val="minor"/>
      </rPr>
      <t>ZCB-Performance v2 Standard</t>
    </r>
    <r>
      <rPr>
        <sz val="11"/>
        <rFont val="Calibri"/>
        <family val="2"/>
        <scheme val="minor"/>
      </rPr>
      <t>. 
  •  The grey cells throughout the Workbook are to be populated as appropriate. 
  •  The project information on the Summary tab should be filled-in first in order to ensure that formulas work correctly.
  •  Formulas cannot be edited in this workbook. For all questions and comments, please contact: zerocarbon@cagbc.org</t>
    </r>
  </si>
  <si>
    <r>
      <t>A completed</t>
    </r>
    <r>
      <rPr>
        <i/>
        <sz val="11"/>
        <color theme="1"/>
        <rFont val="Calibri"/>
        <family val="2"/>
        <scheme val="minor"/>
      </rPr>
      <t xml:space="preserve"> ZCB-Performance v2 Workbook</t>
    </r>
    <r>
      <rPr>
        <sz val="11"/>
        <color theme="1"/>
        <rFont val="Calibri"/>
        <family val="2"/>
        <scheme val="minor"/>
      </rPr>
      <t>.</t>
    </r>
  </si>
  <si>
    <r>
      <t xml:space="preserve">A financial comparison of the designed or current system and a non-combustion based alternative, including a 20-year net present value calculation that includes current and projected fuel cost escalation and a 3% discount rate. The </t>
    </r>
    <r>
      <rPr>
        <i/>
        <sz val="11"/>
        <rFont val="Calibri"/>
        <family val="2"/>
        <scheme val="minor"/>
      </rPr>
      <t>ZCB v2 Life-Cycle Cost Calculator</t>
    </r>
    <r>
      <rPr>
        <sz val="11"/>
        <rFont val="Calibri"/>
        <family val="2"/>
        <scheme val="minor"/>
      </rPr>
      <t xml:space="preserve"> should be used.</t>
    </r>
  </si>
  <si>
    <r>
      <t xml:space="preserve">Supporting documentation (such as utility invoices or meter readings) for all energy consumption or peak demand values entered into the </t>
    </r>
    <r>
      <rPr>
        <i/>
        <sz val="11"/>
        <rFont val="Calibri"/>
        <family val="2"/>
        <scheme val="minor"/>
      </rPr>
      <t>ZCB-Performance v2 Workbook</t>
    </r>
    <r>
      <rPr>
        <sz val="11"/>
        <rFont val="Calibri"/>
        <family val="2"/>
        <scheme val="minor"/>
      </rPr>
      <t>. Any supplemental calculations used to arrive at the values entered must also be provided.</t>
    </r>
  </si>
  <si>
    <t>Electricity Contributing to Emissions</t>
  </si>
  <si>
    <t>Depending on how the project is metered, some data in the table above may not be available. Columns labeled D and E are required to calculate the zero carbon balance, and are typically found on a net-metering invoice. For projects without renewables column E will be zero.
Columns A - C are optional but should be entered if possible. Column A is required to determine EUI. In the absence of information for column A, column D (‘grid electricity used’) will be used to calculate EUI and column C (‘green power used’) will be considered zero for the purpose of reporting the ‘owned renewable energy’ on the summary tab. A legend has been provided to help applicants calculate as much data as possible. Smart meters on the building and on the renewables are usually required to complete A - C, which can then be used to calculate D &amp; E if necessary.</t>
  </si>
  <si>
    <r>
      <t>Natural Gas
kg CO</t>
    </r>
    <r>
      <rPr>
        <vertAlign val="subscript"/>
        <sz val="11"/>
        <color theme="0"/>
        <rFont val="Calibri"/>
        <family val="2"/>
        <scheme val="minor"/>
      </rPr>
      <t>2</t>
    </r>
    <r>
      <rPr>
        <sz val="11"/>
        <color theme="0"/>
        <rFont val="Calibri"/>
        <family val="2"/>
        <scheme val="minor"/>
      </rPr>
      <t>e / Therm</t>
    </r>
  </si>
  <si>
    <r>
      <t>20 Year 
kg CO</t>
    </r>
    <r>
      <rPr>
        <vertAlign val="subscript"/>
        <sz val="11"/>
        <color theme="0"/>
        <rFont val="Calibri"/>
        <family val="2"/>
        <scheme val="minor"/>
      </rPr>
      <t>2</t>
    </r>
    <r>
      <rPr>
        <sz val="11"/>
        <color theme="0"/>
        <rFont val="Calibri"/>
        <family val="2"/>
        <scheme val="minor"/>
      </rPr>
      <t>e per kg</t>
    </r>
  </si>
  <si>
    <r>
      <t>100 Year 
kg CO</t>
    </r>
    <r>
      <rPr>
        <vertAlign val="subscript"/>
        <sz val="11"/>
        <color theme="0"/>
        <rFont val="Calibri"/>
        <family val="2"/>
        <scheme val="minor"/>
      </rPr>
      <t>2</t>
    </r>
    <r>
      <rPr>
        <sz val="11"/>
        <color theme="0"/>
        <rFont val="Calibri"/>
        <family val="2"/>
        <scheme val="minor"/>
      </rPr>
      <t>e per kg</t>
    </r>
  </si>
  <si>
    <t>ANNUAL CARBON REDUCTION MEASURES</t>
  </si>
  <si>
    <t>ANNUAL CARBON PROFILE</t>
  </si>
  <si>
    <t>ANNUAL CARBON EMISSIONS INTENSITY</t>
  </si>
  <si>
    <r>
      <t xml:space="preserve">* The purpose of this tab is to pull energy consumption data from the other tabs and arrange in an easy to follow way. This energy data is used to calculate the EUI value in the summary tab of the workbook. </t>
    </r>
    <r>
      <rPr>
        <b/>
        <sz val="11"/>
        <rFont val="Calibri"/>
        <family val="2"/>
        <scheme val="minor"/>
      </rPr>
      <t>This tab is to remain hidden</t>
    </r>
  </si>
  <si>
    <t>Emissions from Electricity</t>
  </si>
  <si>
    <r>
      <t>kg CO2e/m</t>
    </r>
    <r>
      <rPr>
        <b/>
        <vertAlign val="superscript"/>
        <sz val="11"/>
        <color theme="1"/>
        <rFont val="Calibri"/>
        <family val="2"/>
        <scheme val="minor"/>
      </rPr>
      <t>2</t>
    </r>
  </si>
  <si>
    <t>Refrigerant Leaks</t>
  </si>
  <si>
    <t>Green Power Products</t>
  </si>
  <si>
    <t>Embodied Carbon Offsetting Purchase Plan</t>
  </si>
  <si>
    <r>
      <t>kg CO</t>
    </r>
    <r>
      <rPr>
        <vertAlign val="subscript"/>
        <sz val="11"/>
        <color theme="0"/>
        <rFont val="Calibri"/>
        <family val="2"/>
        <scheme val="minor"/>
      </rPr>
      <t>2</t>
    </r>
    <r>
      <rPr>
        <sz val="11"/>
        <color theme="0"/>
        <rFont val="Calibri"/>
        <family val="2"/>
        <scheme val="minor"/>
      </rPr>
      <t>e per L</t>
    </r>
  </si>
  <si>
    <t>Diesel</t>
  </si>
  <si>
    <t>Oil</t>
  </si>
  <si>
    <t>Propane</t>
  </si>
  <si>
    <t>Green Power Product</t>
  </si>
  <si>
    <t>Performance Year End Date</t>
  </si>
  <si>
    <t>Date</t>
  </si>
  <si>
    <t>Tab</t>
  </si>
  <si>
    <t>Change Made</t>
  </si>
  <si>
    <t>Emissions Factors</t>
  </si>
  <si>
    <t>Summary</t>
  </si>
  <si>
    <t>Performance Year End Date box added.</t>
  </si>
  <si>
    <t>EUI formula updated to correct error related to onsite renewable energy.</t>
  </si>
  <si>
    <t>Emissions factors for natural gas and Scope 2 &amp; 3 electricity are sourced from Canada's National Inventory Report. Marginal emissions factors are sourced from ENERGY STAR Portfolio Manager Technical Reference: GHG Emissions. Prince Edward Island imports much of their electricity from New Brunswick, and as such New Brunswick emissions factors for electricity are used.</t>
  </si>
  <si>
    <t>Scope 2 and 3 electricity emissions factors updated from the 2017 preliminary factors to the 2017 final factors, sourced from the Canada's National GHG Inventory Report.</t>
  </si>
  <si>
    <t>2020.12.18</t>
  </si>
  <si>
    <t>Marginal Factor</t>
  </si>
  <si>
    <r>
      <t>Standard Heating Emissions Factor (kg CO</t>
    </r>
    <r>
      <rPr>
        <vertAlign val="subscript"/>
        <sz val="11"/>
        <color theme="1"/>
        <rFont val="Calibri"/>
        <family val="2"/>
        <scheme val="minor"/>
      </rPr>
      <t>2</t>
    </r>
    <r>
      <rPr>
        <sz val="11"/>
        <color theme="1"/>
        <rFont val="Calibri"/>
        <family val="2"/>
        <scheme val="minor"/>
      </rPr>
      <t>e / GJ)</t>
    </r>
  </si>
  <si>
    <r>
      <t>Total Emissions
(kg CO</t>
    </r>
    <r>
      <rPr>
        <vertAlign val="subscript"/>
        <sz val="11"/>
        <color theme="1"/>
        <rFont val="Calibri"/>
        <family val="2"/>
        <scheme val="minor"/>
      </rPr>
      <t>2</t>
    </r>
    <r>
      <rPr>
        <sz val="11"/>
        <color theme="1"/>
        <rFont val="Calibri"/>
        <family val="2"/>
        <scheme val="minor"/>
      </rPr>
      <t>e)</t>
    </r>
  </si>
  <si>
    <t>Standard Emission (hidden)</t>
  </si>
  <si>
    <r>
      <t>Green Heat Emissions Savings
(kg CO</t>
    </r>
    <r>
      <rPr>
        <vertAlign val="subscript"/>
        <sz val="11"/>
        <color theme="1"/>
        <rFont val="Calibri"/>
        <family val="2"/>
        <scheme val="minor"/>
      </rPr>
      <t>2</t>
    </r>
    <r>
      <rPr>
        <sz val="11"/>
        <color theme="1"/>
        <rFont val="Calibri"/>
        <family val="2"/>
        <scheme val="minor"/>
      </rPr>
      <t>e)</t>
    </r>
  </si>
  <si>
    <t>Amount 
(GJ)</t>
  </si>
  <si>
    <t>Standard Heat</t>
  </si>
  <si>
    <t>Green Heat</t>
  </si>
  <si>
    <t>Green Heating Emissions Factor 
(kg CO2e / GJ)</t>
  </si>
  <si>
    <t>Emissions Reduction</t>
  </si>
  <si>
    <t>Percent</t>
  </si>
  <si>
    <t>2022.06.20</t>
  </si>
  <si>
    <t>Other Energy</t>
  </si>
  <si>
    <t>Support for Green Heat was added.</t>
  </si>
  <si>
    <t>Annual Carbon Profile graph has been updated to include district energy.</t>
  </si>
  <si>
    <t>Total Green Heat</t>
  </si>
  <si>
    <t>Supporting documentation for any green heat or standard heat emissions factor that is provided by the district energy provider.</t>
  </si>
  <si>
    <t>Scope 2 and 3 electricity emissions factors updated to the 2019 final factors, sourced from the Canada's National GHG Inventory Report. Marginal electricity emissions factors and natural gas emissions factors were updated to the factors in the ENERGY STAR Portfolio Manager Technical Reference: Greenhouse Gas Emissions.</t>
  </si>
  <si>
    <t>Green heat</t>
  </si>
  <si>
    <t>Changes and Corrections Made to ZCB-Performance v2 Workbook</t>
  </si>
  <si>
    <t>Release Date: May 2024</t>
  </si>
  <si>
    <t>ZCB-Performance Standard v2</t>
  </si>
  <si>
    <t>Zero Carbon Building Standards Certification Guide</t>
  </si>
  <si>
    <t>ZCB Interpretations</t>
  </si>
  <si>
    <t>Submittals</t>
  </si>
  <si>
    <t>Updated list of resources that support the standard</t>
  </si>
  <si>
    <t>Added submittal related to the Zero Carbon Building Certification Agreement</t>
  </si>
  <si>
    <t>2024.05.17</t>
  </si>
  <si>
    <t>FOR CERTIFICATION CORRESPONDENCE</t>
  </si>
  <si>
    <t>Main Contact Name</t>
  </si>
  <si>
    <t>Main Contact Email</t>
  </si>
  <si>
    <t>FOR RECERTIFICATION</t>
  </si>
  <si>
    <t>Previous CAGBC Project Number</t>
  </si>
  <si>
    <t>Previous Performance Year End Date</t>
  </si>
  <si>
    <t>*performance years must be continuous with no gaps</t>
  </si>
  <si>
    <t>ZCB-Design Airtightness Requirements</t>
  </si>
  <si>
    <t>ZCB-Design project number</t>
  </si>
  <si>
    <t>If the project has certified ZCB-Design, complete the following:</t>
  </si>
  <si>
    <t>Added Recertification, and main contact sections, edited ZCB-Design section</t>
  </si>
  <si>
    <t>Emissions factors derived from the IPCC 5th Assessment Report, Table 8.A.1.</t>
  </si>
  <si>
    <t>R-717 (NH3)</t>
  </si>
  <si>
    <t>R-744 (CO2)</t>
  </si>
  <si>
    <t>R-123</t>
  </si>
  <si>
    <t>R-454b</t>
  </si>
  <si>
    <t>R-22</t>
  </si>
  <si>
    <r>
      <t>kg CO</t>
    </r>
    <r>
      <rPr>
        <vertAlign val="subscript"/>
        <sz val="11"/>
        <color theme="0"/>
        <rFont val="Calibri"/>
        <family val="2"/>
        <scheme val="minor"/>
      </rPr>
      <t>2</t>
    </r>
    <r>
      <rPr>
        <sz val="11"/>
        <color theme="0"/>
        <rFont val="Calibri"/>
        <family val="2"/>
        <scheme val="minor"/>
      </rPr>
      <t>e / GJ</t>
    </r>
  </si>
  <si>
    <t>District Steam</t>
  </si>
  <si>
    <t>District Hot Water</t>
  </si>
  <si>
    <t xml:space="preserve">District Chilled Water - Electric Driven Chiller </t>
  </si>
  <si>
    <t>District Chilled Water - Absorption Chiller using Natural Gas</t>
  </si>
  <si>
    <t xml:space="preserve">District Chilled Water - Engine-Driven Chiller Natural Gas </t>
  </si>
  <si>
    <t>Carbon offset provider</t>
  </si>
  <si>
    <t>Added cell to record the carbon offset provider</t>
  </si>
  <si>
    <t>Underground Parking Area</t>
  </si>
  <si>
    <t>Added definition of GFA and cell for underground parking area</t>
  </si>
  <si>
    <t>Embodied Carbon Life-cycle Stages B4 and B5 titles corrected in figure</t>
  </si>
  <si>
    <t>Service Period</t>
  </si>
  <si>
    <t>Start Date</t>
  </si>
  <si>
    <t>End Date</t>
  </si>
  <si>
    <t>Added service period dates</t>
  </si>
  <si>
    <t>Modified list</t>
  </si>
  <si>
    <t>• Interpretations used for the scope or eligibility of the project</t>
  </si>
  <si>
    <t>Record the Interpretation number here, if needed:</t>
  </si>
  <si>
    <t>Interpretations</t>
  </si>
  <si>
    <t>Record the number of any Interpretations used to document embodied carbon compliance here:</t>
  </si>
  <si>
    <t>Record the number of any Interpretations used to document electricity compliance here:</t>
  </si>
  <si>
    <t>Record the number of any Interpretations used to document other energy source compliance here:</t>
  </si>
  <si>
    <t>Record the number of any Interpretations used to document compliance here:</t>
  </si>
  <si>
    <t>Record the number of any Interpretations used to document refrigerant compliance here:</t>
  </si>
  <si>
    <t>ALL</t>
  </si>
  <si>
    <t>Interpretations sections added to the bottom of tabs to reference Interpretations used in compliance.</t>
  </si>
  <si>
    <r>
      <t>Scope 2 Electricity
(Generation Intensity) 
g CO</t>
    </r>
    <r>
      <rPr>
        <vertAlign val="subscript"/>
        <sz val="11"/>
        <color theme="0"/>
        <rFont val="Calibri"/>
        <family val="2"/>
        <scheme val="minor"/>
      </rPr>
      <t>2</t>
    </r>
    <r>
      <rPr>
        <sz val="11"/>
        <color theme="0"/>
        <rFont val="Calibri"/>
        <family val="2"/>
        <scheme val="minor"/>
      </rPr>
      <t>e / kWh</t>
    </r>
  </si>
  <si>
    <t>Factors sourced from the ENERGY STAR Portfolio Manager Technical Reference: Greenhouse Gas Emissions updated to August 2023</t>
  </si>
  <si>
    <t xml:space="preserve">Factors sourced from Canada's National Inventory Report, updated to 2022: Greenhouse Gas Sources and Sinks in Canada, Part 3: Annex 13 </t>
  </si>
  <si>
    <r>
      <t>Natural Gas
g CO</t>
    </r>
    <r>
      <rPr>
        <vertAlign val="subscript"/>
        <sz val="11"/>
        <color theme="0"/>
        <rFont val="Calibri"/>
        <family val="2"/>
        <scheme val="minor"/>
      </rPr>
      <t>2</t>
    </r>
    <r>
      <rPr>
        <sz val="11"/>
        <color theme="0"/>
        <rFont val="Calibri"/>
        <family val="2"/>
        <scheme val="minor"/>
      </rPr>
      <t>e / m</t>
    </r>
    <r>
      <rPr>
        <vertAlign val="superscript"/>
        <sz val="11"/>
        <color theme="0"/>
        <rFont val="Calibri"/>
        <family val="2"/>
        <scheme val="minor"/>
      </rPr>
      <t>3</t>
    </r>
  </si>
  <si>
    <t>project_number</t>
  </si>
  <si>
    <t>project_name</t>
  </si>
  <si>
    <t>RatingSystem_Version</t>
  </si>
  <si>
    <t>Gross Floor Area (no parkade) (m2)</t>
  </si>
  <si>
    <t>Modelled Floor Area (m2)</t>
  </si>
  <si>
    <t>Building Footprint (m2)</t>
  </si>
  <si>
    <t>Percentage Occupied (%) [P]</t>
  </si>
  <si>
    <t>Certification Number (first performance cert = 1, 2nd = 2, etc.) [P] [M]</t>
  </si>
  <si>
    <t>Chosen TEDI Path - Flexible Approach [D] [M]</t>
  </si>
  <si>
    <t>Chosen Energy Approach (1/2/3) [D] [M]</t>
  </si>
  <si>
    <t>Workbook (v3) - Energy Approach [D]</t>
  </si>
  <si>
    <t>Workbook (v2) - Flexible Approach [D]</t>
  </si>
  <si>
    <t>Workbook (v2) - Passive Design Approach (v2) [D]</t>
  </si>
  <si>
    <t>Workbook (v2) - Renewable Energy Approach (v2) [D]</t>
  </si>
  <si>
    <t>TEDI (kWh/m2/yr)</t>
  </si>
  <si>
    <t>TEDI Target, Adjusted (kWh/m2/yr)</t>
  </si>
  <si>
    <t>SCOP (v3+)</t>
  </si>
  <si>
    <t>EUI (kWh/m2/yr)</t>
  </si>
  <si>
    <t>Site EUI Improvement over NECB 2017 (%)</t>
  </si>
  <si>
    <t>Peak Demand - winter (kW)</t>
  </si>
  <si>
    <t>Peak Demand - summer (kW)</t>
  </si>
  <si>
    <t>Scope 1 (kg CO2e/yr)</t>
  </si>
  <si>
    <t>Scope 2 (kg CO2e/yr)</t>
  </si>
  <si>
    <t>Scope 3 (kg CO2e/yr)</t>
  </si>
  <si>
    <t>Performance Year End Date (Y/M/D) [P]</t>
  </si>
  <si>
    <t>Targeted air leakage value (L/s-m2) [P]</t>
  </si>
  <si>
    <t>Air leakage test results (L/s-m2) [P]</t>
  </si>
  <si>
    <t>Electricity Used (total, not just grid) (kWh)</t>
  </si>
  <si>
    <t>Green Power Products (kWh)</t>
  </si>
  <si>
    <t>Electrical Transmission Losses (kgCO2e) [P]</t>
  </si>
  <si>
    <t>Water (kgCO2e) [P]</t>
  </si>
  <si>
    <t>Waste (kgCO2e) [P]</t>
  </si>
  <si>
    <t>Transportation (kgCO2e) [P]</t>
  </si>
  <si>
    <t>Emissions from Electricity (Indirect Emissions - Electricity) (kgCO2e)</t>
  </si>
  <si>
    <t>Avoided Emissions - Green Power Products (kgCO2e)</t>
  </si>
  <si>
    <t>Avoided Emissions - Exp. Green Power (kgCO2e)</t>
  </si>
  <si>
    <t>Avoided Emissions Factor Used</t>
  </si>
  <si>
    <t>Carbon Offsets - Operational Carbon REQUIRED (kg CO2e)</t>
  </si>
  <si>
    <t>Zero Carbon Balance  (from Workbook) (kg CO2e)</t>
  </si>
  <si>
    <t>Natural Gas Amount (Therms)</t>
  </si>
  <si>
    <t>Natural Gas Amount (GJ)</t>
  </si>
  <si>
    <t>Biomass Amount (GJ)</t>
  </si>
  <si>
    <t>Diesel Amount (GJ)</t>
  </si>
  <si>
    <t>Oil Amount (GJ)</t>
  </si>
  <si>
    <t>Propane Amount (GJ)</t>
  </si>
  <si>
    <t>Other Energy Type  (name)</t>
  </si>
  <si>
    <t>Other Energy Amount (GJ)</t>
  </si>
  <si>
    <t>Other Energy Emission Factor (kgCO2e)</t>
  </si>
  <si>
    <t>Total Non-Renewable Emissions  (kgCO2e)</t>
  </si>
  <si>
    <t>Eligible Renewable Biogass (GJ)</t>
  </si>
  <si>
    <t>Eligible Renewable Biomass (GJ)</t>
  </si>
  <si>
    <t>District Heating &amp; Cooling - Other Type (name)</t>
  </si>
  <si>
    <t>District Heating &amp; Cooling - Other  (GJ)</t>
  </si>
  <si>
    <t>District Heating &amp; Cooling - Total Amount (GJ)</t>
  </si>
  <si>
    <t>Green Heat Amount (GJ)</t>
  </si>
  <si>
    <t>Green Heat Emissions Savings (kgCO2e)</t>
  </si>
  <si>
    <t>Standard Heat Amount (GJ)</t>
  </si>
  <si>
    <t>Standard Heat Emissions (kgCO2e)</t>
  </si>
  <si>
    <t>Standard Cooling Amount (GJ)</t>
  </si>
  <si>
    <t>Standard Cooling Emissions (kgCO2e)</t>
  </si>
  <si>
    <t>Total District Heating - Emissions (Indirect Emissions - District Heat) (kgCO2e)</t>
  </si>
  <si>
    <t>Total District Cooling - Emissions (Indirect Emissions - District Cooling) (kgCO2e)</t>
  </si>
  <si>
    <t>Refrigerant R-410a - Leaks Amount (kg)</t>
  </si>
  <si>
    <t>Refrigerant R-134a - Leaks Amount (kg)</t>
  </si>
  <si>
    <t>Refrigerant R-32 - Leaks Amount (kg)</t>
  </si>
  <si>
    <t>Refrigerant R-404a - Leaks Amount (kg)</t>
  </si>
  <si>
    <t>Refrigerant R-407c - Leaks Amount (kg)</t>
  </si>
  <si>
    <t>Refrigerant Other Type (name)</t>
  </si>
  <si>
    <t>Refrigerant Other - Leaks Amount (kg)</t>
  </si>
  <si>
    <t>Total Refrigerant Leaks GWP20 (kgCO2e)</t>
  </si>
  <si>
    <t>Total Refrigerant Leaks GWP100 (kgCO2e)</t>
  </si>
  <si>
    <t>Refrigerant R-410a - Charge Amount (kg)</t>
  </si>
  <si>
    <t>Refrigerant R-134a - Charge Amount (kg)</t>
  </si>
  <si>
    <t>Refrigerant R-32 - Charge Amount (kg)</t>
  </si>
  <si>
    <t>Refrigerant R-404a - Charge Amount (kg)</t>
  </si>
  <si>
    <t>Refrigerant R-407c - Charge Amount (kg)</t>
  </si>
  <si>
    <t>Refrigerant 1st Other Type (name)</t>
  </si>
  <si>
    <t>Refrigerant 1st Other - Charge Amount (kg)</t>
  </si>
  <si>
    <t>Refrigerant 2nd Other Type (name)</t>
  </si>
  <si>
    <t>Refrigerant 2nd Other - Charge Amount (kg)</t>
  </si>
  <si>
    <t>Total Refrigerant Charge GWP20 (kgCO2e)</t>
  </si>
  <si>
    <t>Total Refrigerant Charge GWP100 (kgCO2e)</t>
  </si>
  <si>
    <t>A1 - Raw Material Supply (kg CO2e)</t>
  </si>
  <si>
    <t>A2 - Transport (to factory) (kg CO2e)</t>
  </si>
  <si>
    <t>A3 - Manufacturing (kg CO2e)</t>
  </si>
  <si>
    <t>A4 - Transport (to site) (kg CO2e)</t>
  </si>
  <si>
    <t>A5 - Construction and Installation (kg CO2e)</t>
  </si>
  <si>
    <t>A - Total Upfront Carbon (kg CO2e)</t>
  </si>
  <si>
    <t>B1 - Use (kg CO2e)</t>
  </si>
  <si>
    <t>B2 - Maintenance (kg CO2e)</t>
  </si>
  <si>
    <t>B3 - Repair (kg CO2e)</t>
  </si>
  <si>
    <t>B4 - Replacement (kg CO2e)</t>
  </si>
  <si>
    <t>B5 - Refurbishment (kg CO2e)</t>
  </si>
  <si>
    <t>B6 - Operational Energy Use (kg CO2e)</t>
  </si>
  <si>
    <t>B7 - Operational Water Use (kg CO2e)</t>
  </si>
  <si>
    <t>B - Total Use Stage Embodied Carbon (kg CO2e)</t>
  </si>
  <si>
    <t>C1 - Demolition (kg CO2e)</t>
  </si>
  <si>
    <t>C2 - Transport (to disposal) (kg CO2e)</t>
  </si>
  <si>
    <t>C3 - Waste Processing (kg CO2e)</t>
  </si>
  <si>
    <t>C4 - Disposal (kg CO2e)</t>
  </si>
  <si>
    <t>C - Total End of Life Carbon (kg CO2e)</t>
  </si>
  <si>
    <t>D1 - Reuse (kg CO2e)</t>
  </si>
  <si>
    <t>D2 - Recycling (kg CO2e)</t>
  </si>
  <si>
    <t>D3 - Energy Recovery (kg CO2e)</t>
  </si>
  <si>
    <t>D - Total Beyond Life-cycle Carbon (optional) (kg CO2e)</t>
  </si>
  <si>
    <t>A - Biogenic Carbon (optional) (kg CO2e)</t>
  </si>
  <si>
    <t>C - Biogenic Carbon (optional) (kg CO2e)</t>
  </si>
  <si>
    <t>Total Proposed Embodied Carbon (A to C) (kg CO2e)</t>
  </si>
  <si>
    <t>Mass Timber?  (Y / N) [M]</t>
  </si>
  <si>
    <t>Refrigerant R-454b - Leaks Amount (kg)</t>
  </si>
  <si>
    <t>Refrigerant R-123 - Leaks Amount (kg)</t>
  </si>
  <si>
    <t>Refrigerant R-744 (CO2) - Leaks Amount (kg)</t>
  </si>
  <si>
    <t>Refrigerant R-717 (NH3) - Leaks Amount (kg)</t>
  </si>
  <si>
    <t>Refrigerant R-454b - Charge Amount (kg)</t>
  </si>
  <si>
    <t>Refrigerant R-123 - Charge Amount (kg)</t>
  </si>
  <si>
    <t>Refrigerant R-744 (CO2) - Charge Amount (kg)</t>
  </si>
  <si>
    <t>Refrigerant R-717 (NH3) - Charge Amount (kg)</t>
  </si>
  <si>
    <t>Primary Superstructure Material(s)</t>
  </si>
  <si>
    <t>Refrigerant R-22 - Leaks Amount (kg)</t>
  </si>
  <si>
    <t>Refrigerant R-22 - Charge Amount (kg)</t>
  </si>
  <si>
    <t>Main Building Use</t>
  </si>
  <si>
    <t>New Building or Renovation</t>
  </si>
  <si>
    <t>Attached Building or Addition</t>
  </si>
  <si>
    <t>Carbon Offsets - Cost/Tonne</t>
  </si>
  <si>
    <t>Carbon Offsets - Organization</t>
  </si>
  <si>
    <t>I&amp;I Strategy 3 [D]</t>
  </si>
  <si>
    <t>I&amp;I Strategy 4 [D]</t>
  </si>
  <si>
    <t>I&amp;I Strategy - Other [D]</t>
  </si>
  <si>
    <t>BIPV - Quantity/Size</t>
  </si>
  <si>
    <t>BIPV - % Total Energy</t>
  </si>
  <si>
    <t>PV - % Roof Area</t>
  </si>
  <si>
    <t>Workbook - Date Modified</t>
  </si>
  <si>
    <t>Workbook - FileName</t>
  </si>
  <si>
    <t>I&amp;I Strategy 1 [D]</t>
  </si>
  <si>
    <t>I&amp;I Strategy 2 [D]</t>
  </si>
  <si>
    <t>Underground Parkade Area (m2)</t>
  </si>
  <si>
    <t>Design Certification? [P]</t>
  </si>
  <si>
    <t>Carbon Offsets - Operational Carbon PROVIDED (kg CO2e) [M]</t>
  </si>
  <si>
    <t>LCA Software</t>
  </si>
  <si>
    <t>LCA Design Stage (SD / DD / CD) (SD/DD/CD)</t>
  </si>
  <si>
    <t>Total Baseline Embodied Carbon (kg CO2e)</t>
  </si>
  <si>
    <t>Energy Modelling Software</t>
  </si>
  <si>
    <t>Primary Building Use</t>
  </si>
  <si>
    <t>Secondary Building Use (if applicable)</t>
  </si>
  <si>
    <t>Airport</t>
  </si>
  <si>
    <t>Bank / Credit Union</t>
  </si>
  <si>
    <t>Community Centre - Ice Rink(s)</t>
  </si>
  <si>
    <t>Community Centre - Swimming Pool(s)</t>
  </si>
  <si>
    <t>Data Centre</t>
  </si>
  <si>
    <t>School (K-9)</t>
  </si>
  <si>
    <t>School (High School)</t>
  </si>
  <si>
    <t>Religious Worship</t>
  </si>
  <si>
    <t>Hotel / Motel</t>
  </si>
  <si>
    <t>Office</t>
  </si>
  <si>
    <t>Industrial - Other</t>
  </si>
  <si>
    <t>Industrial - Cold storage</t>
  </si>
  <si>
    <t>Industrial - Warehouse / Distribution</t>
  </si>
  <si>
    <t>Industrial - Manufacturing</t>
  </si>
  <si>
    <t>Long-term Care / Nursing Home</t>
  </si>
  <si>
    <t>Museum / Learning Centre</t>
  </si>
  <si>
    <t>Residential - Dormitory / Student Residence</t>
  </si>
  <si>
    <t>Residential - Low-rise (&lt;= 3 storeys)</t>
  </si>
  <si>
    <t>Residential - High-rise (&gt;10 storeys)</t>
  </si>
  <si>
    <t>Residential - Mid-rise (&gt;3&lt;10 storeys)</t>
  </si>
  <si>
    <t>Residential - Senior Independent Living</t>
  </si>
  <si>
    <t>Restaurant</t>
  </si>
  <si>
    <t>Post-Secondary Classrooms / Lecture Halls</t>
  </si>
  <si>
    <t>Public Safety (firehall, police station, etc.)</t>
  </si>
  <si>
    <t>Transit - Maintenance and Storage</t>
  </si>
  <si>
    <t>Transit - Station</t>
  </si>
  <si>
    <t>None of the above</t>
  </si>
  <si>
    <t>Assembly Building (Stadium, Conference centre, Theatre)</t>
  </si>
  <si>
    <t xml:space="preserve">Community Centre - No Rink or Pool </t>
  </si>
  <si>
    <t>Other Building Use</t>
  </si>
  <si>
    <t>The online registration process requires accepting the terms of the Zero Carbon Building Certification Agreement. If the online registration was completed by an individual other than the building owner, provide a completed Confirmation of Agent's Authority form. Alternatively, the owner can sign a new agreement. Both documents may be found by searching the CAGBC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</si>
</sst>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 #,##0.00_);_(* \(#,##0.00\);_(* &quot;-&quot;??_);_(@_)"/>
    <numFmt numFmtId="165" formatCode="0.0"/>
    <numFmt numFmtId="166" formatCode="#,##0.0"/>
    <numFmt numFmtId="167" formatCode="#,##0.0000000000"/>
    <numFmt numFmtId="168" formatCode="[$-409]m/d/yy\ h:mm\ AM/PM;@"/>
    <numFmt numFmtId="169" formatCode="0.000"/>
    <numFmt numFmtId="170" formatCode="0.0%"/>
    <numFmt numFmtId="171" formatCode="[$-409]mmmm\ d\,\ yyyy;@"/>
    <numFmt numFmtId="172" formatCode="_(* #,##0_);_(* \(#,##0\);_(* &quot;-&quot;??_);_(@_)"/>
  </numFmts>
  <fonts count="57" x14ac:knownFonts="1">
    <font>
      <sz val="11"/>
      <color theme="1"/>
      <name val="Calibri"/>
      <family val="2"/>
      <scheme val="minor"/>
    </font>
    <font>
      <b/>
      <sz val="11"/>
      <color theme="1"/>
      <name val="Calibri"/>
      <family val="2"/>
      <scheme val="minor"/>
    </font>
    <font>
      <b/>
      <sz val="14"/>
      <color theme="1"/>
      <name val="Calibri"/>
      <family val="2"/>
      <scheme val="minor"/>
    </font>
    <font>
      <sz val="11"/>
      <color theme="0" tint="-0.499984740745262"/>
      <name val="Calibri"/>
      <family val="2"/>
      <scheme val="minor"/>
    </font>
    <font>
      <vertAlign val="subscript"/>
      <sz val="11"/>
      <color theme="1"/>
      <name val="Calibri"/>
      <family val="2"/>
      <scheme val="minor"/>
    </font>
    <font>
      <vertAlign val="superscript"/>
      <sz val="11"/>
      <color theme="1"/>
      <name val="Calibri"/>
      <family val="2"/>
      <scheme val="minor"/>
    </font>
    <font>
      <sz val="11"/>
      <color rgb="FFFF0000"/>
      <name val="Calibri"/>
      <family val="2"/>
      <scheme val="minor"/>
    </font>
    <font>
      <i/>
      <sz val="11"/>
      <color theme="1"/>
      <name val="Calibri"/>
      <family val="2"/>
      <scheme val="minor"/>
    </font>
    <font>
      <sz val="11"/>
      <name val="Calibri"/>
      <family val="2"/>
      <scheme val="minor"/>
    </font>
    <font>
      <i/>
      <sz val="11"/>
      <name val="Calibri"/>
      <family val="2"/>
      <scheme val="minor"/>
    </font>
    <font>
      <sz val="11"/>
      <color theme="1"/>
      <name val="Calibri"/>
      <family val="2"/>
    </font>
    <font>
      <b/>
      <sz val="12"/>
      <color theme="1"/>
      <name val="Calibri"/>
      <family val="2"/>
      <scheme val="minor"/>
    </font>
    <font>
      <sz val="11"/>
      <color theme="2" tint="-0.749992370372631"/>
      <name val="Calibri"/>
      <family val="2"/>
      <scheme val="minor"/>
    </font>
    <font>
      <sz val="16"/>
      <color theme="1"/>
      <name val="Calibri"/>
      <family val="2"/>
      <scheme val="minor"/>
    </font>
    <font>
      <b/>
      <sz val="16"/>
      <color theme="1"/>
      <name val="Calibri"/>
      <family val="2"/>
      <scheme val="minor"/>
    </font>
    <font>
      <b/>
      <sz val="11"/>
      <color theme="1"/>
      <name val="Calibri"/>
      <family val="2"/>
    </font>
    <font>
      <sz val="12"/>
      <color theme="1" tint="0.499984740745262"/>
      <name val="Calibri"/>
      <family val="2"/>
      <scheme val="minor"/>
    </font>
    <font>
      <b/>
      <sz val="20"/>
      <color rgb="FF000000"/>
      <name val="Calibri"/>
      <family val="2"/>
      <scheme val="minor"/>
    </font>
    <font>
      <b/>
      <sz val="11"/>
      <color theme="0"/>
      <name val="Calibri"/>
      <family val="2"/>
      <scheme val="minor"/>
    </font>
    <font>
      <sz val="11"/>
      <color theme="0"/>
      <name val="Calibri"/>
      <family val="2"/>
      <scheme val="minor"/>
    </font>
    <font>
      <b/>
      <sz val="11"/>
      <color rgb="FF00837B"/>
      <name val="Calibri"/>
      <family val="2"/>
      <scheme val="minor"/>
    </font>
    <font>
      <b/>
      <sz val="11"/>
      <color theme="2" tint="-0.89999084444715716"/>
      <name val="Calibri"/>
      <family val="2"/>
      <scheme val="minor"/>
    </font>
    <font>
      <i/>
      <sz val="11"/>
      <color rgb="FFFF0000"/>
      <name val="Calibri"/>
      <family val="2"/>
      <scheme val="minor"/>
    </font>
    <font>
      <b/>
      <sz val="14"/>
      <color theme="0"/>
      <name val="Calibri"/>
      <family val="2"/>
      <scheme val="minor"/>
    </font>
    <font>
      <b/>
      <sz val="12"/>
      <color theme="0"/>
      <name val="Calibri"/>
      <family val="2"/>
      <scheme val="minor"/>
    </font>
    <font>
      <sz val="11"/>
      <color rgb="FF00837B"/>
      <name val="Calibri"/>
      <family val="2"/>
      <scheme val="minor"/>
    </font>
    <font>
      <sz val="18"/>
      <color theme="1"/>
      <name val="Calibri"/>
      <family val="2"/>
      <scheme val="minor"/>
    </font>
    <font>
      <sz val="10.5"/>
      <color theme="1"/>
      <name val="Calibri"/>
      <family val="2"/>
      <scheme val="minor"/>
    </font>
    <font>
      <vertAlign val="subscript"/>
      <sz val="11"/>
      <name val="Calibri"/>
      <family val="2"/>
      <scheme val="minor"/>
    </font>
    <font>
      <vertAlign val="subscript"/>
      <sz val="11"/>
      <color theme="0"/>
      <name val="Calibri"/>
      <family val="2"/>
      <scheme val="minor"/>
    </font>
    <font>
      <vertAlign val="superscript"/>
      <sz val="11"/>
      <color theme="0"/>
      <name val="Calibri"/>
      <family val="2"/>
      <scheme val="minor"/>
    </font>
    <font>
      <b/>
      <vertAlign val="subscript"/>
      <sz val="11"/>
      <color theme="1"/>
      <name val="Calibri"/>
      <family val="2"/>
      <scheme val="minor"/>
    </font>
    <font>
      <b/>
      <sz val="18"/>
      <color theme="1"/>
      <name val="Calibri"/>
      <family val="2"/>
      <scheme val="minor"/>
    </font>
    <font>
      <b/>
      <sz val="20"/>
      <name val="Calibri"/>
      <family val="2"/>
      <scheme val="minor"/>
    </font>
    <font>
      <b/>
      <sz val="11"/>
      <name val="Calibri"/>
      <family val="2"/>
      <scheme val="minor"/>
    </font>
    <font>
      <b/>
      <sz val="12"/>
      <name val="Calibri"/>
      <family val="2"/>
      <scheme val="minor"/>
    </font>
    <font>
      <i/>
      <sz val="11"/>
      <color theme="0" tint="-0.499984740745262"/>
      <name val="Calibri"/>
      <family val="2"/>
      <scheme val="minor"/>
    </font>
    <font>
      <sz val="10"/>
      <color theme="1"/>
      <name val="Calibri"/>
      <family val="2"/>
      <scheme val="minor"/>
    </font>
    <font>
      <vertAlign val="superscript"/>
      <sz val="11"/>
      <name val="Calibri"/>
      <family val="2"/>
      <scheme val="minor"/>
    </font>
    <font>
      <b/>
      <sz val="12"/>
      <color theme="7"/>
      <name val="Calibri"/>
      <family val="2"/>
      <scheme val="minor"/>
    </font>
    <font>
      <b/>
      <u/>
      <sz val="11"/>
      <color theme="1"/>
      <name val="Calibri"/>
      <family val="2"/>
      <scheme val="minor"/>
    </font>
    <font>
      <sz val="8"/>
      <name val="Calibri"/>
      <family val="2"/>
      <scheme val="minor"/>
    </font>
    <font>
      <b/>
      <sz val="11"/>
      <color rgb="FFFF0000"/>
      <name val="Calibri"/>
      <family val="2"/>
      <scheme val="minor"/>
    </font>
    <font>
      <sz val="11"/>
      <color theme="1"/>
      <name val="Calibri"/>
      <family val="2"/>
      <scheme val="minor"/>
    </font>
    <font>
      <i/>
      <sz val="11"/>
      <color theme="1" tint="0.499984740745262"/>
      <name val="Calibri"/>
      <family val="2"/>
      <scheme val="minor"/>
    </font>
    <font>
      <sz val="11"/>
      <color rgb="FF000000"/>
      <name val="Calibri"/>
      <family val="2"/>
      <scheme val="minor"/>
    </font>
    <font>
      <sz val="11"/>
      <color indexed="8"/>
      <name val="Calibri"/>
      <family val="2"/>
      <scheme val="minor"/>
    </font>
    <font>
      <sz val="10"/>
      <name val="Arial"/>
      <family val="2"/>
    </font>
    <font>
      <sz val="11"/>
      <color theme="4"/>
      <name val="Calibri"/>
      <family val="2"/>
      <scheme val="minor"/>
    </font>
    <font>
      <b/>
      <sz val="11"/>
      <color theme="0" tint="-0.34998626667073579"/>
      <name val="Calibri"/>
      <family val="2"/>
      <scheme val="minor"/>
    </font>
    <font>
      <sz val="9"/>
      <color theme="1"/>
      <name val="Calibri"/>
      <family val="2"/>
      <scheme val="minor"/>
    </font>
    <font>
      <sz val="11"/>
      <color theme="0" tint="-0.34998626667073579"/>
      <name val="Calibri"/>
      <family val="2"/>
      <scheme val="minor"/>
    </font>
    <font>
      <b/>
      <vertAlign val="superscript"/>
      <sz val="11"/>
      <color theme="1"/>
      <name val="Calibri"/>
      <family val="2"/>
      <scheme val="minor"/>
    </font>
    <font>
      <b/>
      <sz val="16"/>
      <color theme="0"/>
      <name val="Calibri"/>
      <family val="2"/>
      <scheme val="minor"/>
    </font>
    <font>
      <sz val="9"/>
      <color indexed="81"/>
      <name val="Tahoma"/>
      <family val="2"/>
    </font>
    <font>
      <b/>
      <sz val="9"/>
      <color indexed="81"/>
      <name val="Tahoma"/>
      <family val="2"/>
    </font>
    <font>
      <sz val="11"/>
      <color rgb="FF000000"/>
      <name val="Calibri"/>
      <family val="2"/>
    </font>
  </fonts>
  <fills count="24">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7"/>
        <bgColor indexed="64"/>
      </patternFill>
    </fill>
    <fill>
      <patternFill patternType="solid">
        <fgColor theme="8" tint="0.59999389629810485"/>
        <bgColor indexed="64"/>
      </patternFill>
    </fill>
    <fill>
      <patternFill patternType="solid">
        <fgColor rgb="FF00837B"/>
        <bgColor indexed="64"/>
      </patternFill>
    </fill>
    <fill>
      <patternFill patternType="solid">
        <fgColor rgb="FFBDBBBB"/>
        <bgColor indexed="64"/>
      </patternFill>
    </fill>
    <fill>
      <patternFill patternType="solid">
        <fgColor theme="8"/>
        <bgColor indexed="64"/>
      </patternFill>
    </fill>
    <fill>
      <patternFill patternType="solid">
        <fgColor rgb="FFC00000"/>
        <bgColor indexed="64"/>
      </patternFill>
    </fill>
    <fill>
      <patternFill patternType="solid">
        <fgColor rgb="FFFF0000"/>
        <bgColor indexed="64"/>
      </patternFill>
    </fill>
    <fill>
      <patternFill patternType="solid">
        <fgColor rgb="FF00CC66"/>
        <bgColor indexed="64"/>
      </patternFill>
    </fill>
    <fill>
      <patternFill patternType="solid">
        <fgColor theme="0" tint="-0.499984740745262"/>
        <bgColor indexed="64"/>
      </patternFill>
    </fill>
    <fill>
      <patternFill patternType="solid">
        <fgColor theme="5"/>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5" tint="-0.249977111117893"/>
        <bgColor indexed="64"/>
      </patternFill>
    </fill>
    <fill>
      <patternFill patternType="solid">
        <fgColor rgb="FFFFFFFF"/>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
      <left/>
      <right style="thin">
        <color theme="0"/>
      </right>
      <top/>
      <bottom/>
      <diagonal/>
    </border>
    <border>
      <left/>
      <right/>
      <top style="thin">
        <color theme="0"/>
      </top>
      <bottom style="thin">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rgb="FFBDBBBB"/>
      </left>
      <right style="medium">
        <color rgb="FFBDBBBB"/>
      </right>
      <top style="medium">
        <color rgb="FFBDBBBB"/>
      </top>
      <bottom style="medium">
        <color rgb="FFBDBBBB"/>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theme="0"/>
      </top>
      <bottom/>
      <diagonal/>
    </border>
    <border>
      <left/>
      <right style="thin">
        <color theme="0"/>
      </right>
      <top style="thin">
        <color theme="0"/>
      </top>
      <bottom style="thin">
        <color theme="0"/>
      </bottom>
      <diagonal/>
    </border>
    <border>
      <left style="medium">
        <color rgb="FF00837B"/>
      </left>
      <right style="medium">
        <color rgb="FF00837B"/>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right style="thin">
        <color indexed="64"/>
      </right>
      <top style="medium">
        <color indexed="64"/>
      </top>
      <bottom/>
      <diagonal/>
    </border>
    <border>
      <left/>
      <right style="thin">
        <color auto="1"/>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rgb="FF00837B"/>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top style="medium">
        <color indexed="64"/>
      </top>
      <bottom style="thin">
        <color indexed="64"/>
      </bottom>
      <diagonal/>
    </border>
    <border>
      <left/>
      <right/>
      <top style="thin">
        <color indexed="64"/>
      </top>
      <bottom style="medium">
        <color indexed="64"/>
      </bottom>
      <diagonal/>
    </border>
    <border>
      <left style="thin">
        <color theme="0" tint="-0.34998626667073579"/>
      </left>
      <right style="thin">
        <color theme="0" tint="-0.34998626667073579"/>
      </right>
      <top/>
      <bottom style="double">
        <color auto="1"/>
      </bottom>
      <diagonal/>
    </border>
    <border>
      <left style="thin">
        <color theme="0" tint="-0.34998626667073579"/>
      </left>
      <right/>
      <top/>
      <bottom style="double">
        <color auto="1"/>
      </bottom>
      <diagonal/>
    </border>
  </borders>
  <cellStyleXfs count="7">
    <xf numFmtId="0" fontId="0" fillId="0" borderId="0"/>
    <xf numFmtId="9" fontId="43" fillId="0" borderId="0" applyFont="0" applyFill="0" applyBorder="0" applyAlignment="0" applyProtection="0"/>
    <xf numFmtId="0" fontId="46" fillId="0" borderId="0"/>
    <xf numFmtId="0" fontId="47" fillId="0" borderId="0"/>
    <xf numFmtId="171" fontId="47" fillId="0" borderId="0"/>
    <xf numFmtId="164" fontId="43" fillId="0" borderId="0" applyFont="0" applyFill="0" applyBorder="0" applyAlignment="0" applyProtection="0"/>
    <xf numFmtId="164" fontId="43" fillId="0" borderId="0" applyFont="0" applyFill="0" applyBorder="0" applyAlignment="0" applyProtection="0"/>
  </cellStyleXfs>
  <cellXfs count="509">
    <xf numFmtId="0" fontId="0" fillId="0" borderId="0" xfId="0"/>
    <xf numFmtId="0" fontId="1" fillId="5" borderId="0" xfId="0" applyFont="1" applyFill="1"/>
    <xf numFmtId="0" fontId="6" fillId="5" borderId="0" xfId="0" applyFont="1" applyFill="1"/>
    <xf numFmtId="0" fontId="1" fillId="5" borderId="0" xfId="0" applyFont="1" applyFill="1" applyAlignment="1">
      <alignment horizontal="left"/>
    </xf>
    <xf numFmtId="166" fontId="0" fillId="5" borderId="0" xfId="0" applyNumberFormat="1" applyFill="1"/>
    <xf numFmtId="0" fontId="7" fillId="5" borderId="0" xfId="0" applyFont="1" applyFill="1"/>
    <xf numFmtId="0" fontId="0" fillId="5" borderId="2" xfId="0" applyFill="1" applyBorder="1"/>
    <xf numFmtId="0" fontId="8" fillId="5" borderId="0" xfId="0" applyFont="1" applyFill="1"/>
    <xf numFmtId="0" fontId="0" fillId="5" borderId="0" xfId="0" applyFill="1" applyAlignment="1">
      <alignment horizontal="center" vertical="center"/>
    </xf>
    <xf numFmtId="0" fontId="0" fillId="5" borderId="0" xfId="0" applyFill="1" applyAlignment="1">
      <alignment vertical="center"/>
    </xf>
    <xf numFmtId="0" fontId="9" fillId="5" borderId="0" xfId="0" applyFont="1" applyFill="1" applyAlignment="1">
      <alignment horizontal="right"/>
    </xf>
    <xf numFmtId="166" fontId="6" fillId="5" borderId="0" xfId="0" applyNumberFormat="1" applyFont="1" applyFill="1" applyProtection="1">
      <protection hidden="1"/>
    </xf>
    <xf numFmtId="167" fontId="0" fillId="5" borderId="0" xfId="0" applyNumberFormat="1" applyFill="1"/>
    <xf numFmtId="0" fontId="10" fillId="5" borderId="12" xfId="0" applyFont="1" applyFill="1" applyBorder="1" applyAlignment="1">
      <alignment horizontal="center"/>
    </xf>
    <xf numFmtId="0" fontId="0" fillId="5" borderId="16" xfId="0" applyFill="1" applyBorder="1"/>
    <xf numFmtId="0" fontId="0" fillId="5" borderId="17" xfId="0" applyFill="1" applyBorder="1"/>
    <xf numFmtId="0" fontId="0" fillId="5" borderId="18" xfId="0" applyFill="1" applyBorder="1"/>
    <xf numFmtId="0" fontId="0" fillId="5" borderId="19" xfId="0" applyFill="1" applyBorder="1"/>
    <xf numFmtId="0" fontId="0" fillId="5" borderId="20" xfId="0" applyFill="1" applyBorder="1"/>
    <xf numFmtId="0" fontId="0" fillId="5" borderId="21" xfId="0" applyFill="1" applyBorder="1"/>
    <xf numFmtId="0" fontId="0" fillId="5" borderId="22" xfId="0" applyFill="1" applyBorder="1"/>
    <xf numFmtId="0" fontId="0" fillId="5" borderId="23" xfId="0" applyFill="1" applyBorder="1"/>
    <xf numFmtId="0" fontId="1" fillId="7" borderId="0" xfId="0" applyFont="1" applyFill="1"/>
    <xf numFmtId="0" fontId="0" fillId="7" borderId="0" xfId="0" applyFill="1"/>
    <xf numFmtId="0" fontId="7" fillId="7" borderId="0" xfId="0" applyFont="1" applyFill="1"/>
    <xf numFmtId="0" fontId="1" fillId="7" borderId="0" xfId="0" applyFont="1" applyFill="1" applyAlignment="1">
      <alignment horizontal="right"/>
    </xf>
    <xf numFmtId="166" fontId="1" fillId="7" borderId="14" xfId="0" applyNumberFormat="1" applyFont="1" applyFill="1" applyBorder="1"/>
    <xf numFmtId="0" fontId="0" fillId="5" borderId="0" xfId="0" applyFill="1" applyAlignment="1">
      <alignment horizontal="left"/>
    </xf>
    <xf numFmtId="0" fontId="0" fillId="5" borderId="0" xfId="0" applyFill="1"/>
    <xf numFmtId="0" fontId="0" fillId="8" borderId="0" xfId="0" applyFill="1"/>
    <xf numFmtId="0" fontId="19" fillId="5" borderId="0" xfId="0" applyFont="1" applyFill="1"/>
    <xf numFmtId="0" fontId="19" fillId="5" borderId="26" xfId="0" applyFont="1" applyFill="1" applyBorder="1"/>
    <xf numFmtId="0" fontId="0" fillId="8" borderId="0" xfId="0" applyFill="1" applyAlignment="1">
      <alignment wrapText="1"/>
    </xf>
    <xf numFmtId="0" fontId="19" fillId="8" borderId="0" xfId="0" applyFont="1" applyFill="1" applyAlignment="1">
      <alignment vertical="center"/>
    </xf>
    <xf numFmtId="0" fontId="0" fillId="8" borderId="0" xfId="0" applyFill="1" applyAlignment="1">
      <alignment vertical="center"/>
    </xf>
    <xf numFmtId="0" fontId="19" fillId="5" borderId="25" xfId="0" applyFont="1" applyFill="1" applyBorder="1" applyAlignment="1">
      <alignment horizontal="left"/>
    </xf>
    <xf numFmtId="0" fontId="20" fillId="5" borderId="0" xfId="0" applyFont="1" applyFill="1"/>
    <xf numFmtId="0" fontId="20" fillId="5" borderId="0" xfId="0" applyFont="1" applyFill="1" applyAlignment="1">
      <alignment horizontal="left"/>
    </xf>
    <xf numFmtId="0" fontId="20" fillId="5" borderId="0" xfId="0" applyFont="1" applyFill="1" applyAlignment="1">
      <alignment horizontal="center"/>
    </xf>
    <xf numFmtId="0" fontId="21" fillId="5" borderId="0" xfId="0" applyFont="1" applyFill="1" applyAlignment="1">
      <alignment horizontal="left"/>
    </xf>
    <xf numFmtId="0" fontId="25" fillId="5" borderId="0" xfId="0" applyFont="1" applyFill="1" applyAlignment="1">
      <alignment horizontal="left"/>
    </xf>
    <xf numFmtId="0" fontId="24" fillId="5" borderId="27" xfId="0" applyFont="1" applyFill="1" applyBorder="1"/>
    <xf numFmtId="0" fontId="24" fillId="8" borderId="29" xfId="0" applyFont="1" applyFill="1" applyBorder="1" applyAlignment="1">
      <alignment horizontal="center"/>
    </xf>
    <xf numFmtId="0" fontId="24" fillId="5" borderId="28" xfId="0" applyFont="1" applyFill="1" applyBorder="1" applyAlignment="1">
      <alignment horizontal="center"/>
    </xf>
    <xf numFmtId="0" fontId="18" fillId="5" borderId="0" xfId="0" applyFont="1" applyFill="1" applyAlignment="1">
      <alignment horizontal="center"/>
    </xf>
    <xf numFmtId="0" fontId="8" fillId="5" borderId="0" xfId="0" applyFont="1" applyFill="1" applyAlignment="1">
      <alignment horizontal="left"/>
    </xf>
    <xf numFmtId="0" fontId="0" fillId="5" borderId="0" xfId="0" applyFill="1" applyAlignment="1">
      <alignment horizontal="right" vertical="top"/>
    </xf>
    <xf numFmtId="0" fontId="0" fillId="5" borderId="0" xfId="0" applyFill="1" applyAlignment="1">
      <alignment horizontal="left" vertical="top"/>
    </xf>
    <xf numFmtId="0" fontId="27" fillId="5" borderId="0" xfId="0" applyFont="1" applyFill="1" applyAlignment="1">
      <alignment vertical="center" wrapText="1"/>
    </xf>
    <xf numFmtId="0" fontId="6" fillId="5" borderId="0" xfId="0" applyFont="1" applyFill="1" applyAlignment="1">
      <alignment horizontal="left"/>
    </xf>
    <xf numFmtId="2" fontId="22" fillId="5" borderId="0" xfId="0" applyNumberFormat="1" applyFont="1" applyFill="1"/>
    <xf numFmtId="0" fontId="1" fillId="7" borderId="0" xfId="0" applyFont="1" applyFill="1" applyAlignment="1">
      <alignment horizontal="center"/>
    </xf>
    <xf numFmtId="0" fontId="0" fillId="5" borderId="0" xfId="0" applyFill="1" applyAlignment="1">
      <alignment horizontal="center"/>
    </xf>
    <xf numFmtId="0" fontId="0" fillId="5" borderId="36" xfId="0" applyFill="1" applyBorder="1"/>
    <xf numFmtId="0" fontId="0" fillId="5" borderId="12" xfId="0" applyFill="1" applyBorder="1" applyAlignment="1">
      <alignment horizontal="center" wrapText="1"/>
    </xf>
    <xf numFmtId="0" fontId="0" fillId="5" borderId="37" xfId="0" applyFill="1" applyBorder="1"/>
    <xf numFmtId="0" fontId="0" fillId="5" borderId="19" xfId="0" applyFill="1" applyBorder="1" applyAlignment="1">
      <alignment horizontal="center"/>
    </xf>
    <xf numFmtId="0" fontId="0" fillId="5" borderId="5" xfId="0" applyFill="1" applyBorder="1"/>
    <xf numFmtId="3" fontId="0" fillId="9" borderId="12" xfId="0" applyNumberFormat="1" applyFill="1" applyBorder="1" applyProtection="1">
      <protection locked="0"/>
    </xf>
    <xf numFmtId="0" fontId="0" fillId="5" borderId="1" xfId="0" applyFill="1" applyBorder="1"/>
    <xf numFmtId="0" fontId="0" fillId="5" borderId="3" xfId="0" applyFill="1" applyBorder="1"/>
    <xf numFmtId="3" fontId="1" fillId="5" borderId="12" xfId="0" applyNumberFormat="1" applyFont="1" applyFill="1" applyBorder="1"/>
    <xf numFmtId="0" fontId="3" fillId="5" borderId="1" xfId="0" applyFont="1" applyFill="1" applyBorder="1"/>
    <xf numFmtId="0" fontId="3" fillId="5" borderId="2" xfId="0" applyFont="1" applyFill="1" applyBorder="1"/>
    <xf numFmtId="0" fontId="0" fillId="5" borderId="7" xfId="0" applyFill="1" applyBorder="1"/>
    <xf numFmtId="0" fontId="0" fillId="5" borderId="0" xfId="0" applyFill="1" applyAlignment="1">
      <alignment horizontal="center" vertical="center" wrapText="1"/>
    </xf>
    <xf numFmtId="3" fontId="1" fillId="5" borderId="8" xfId="0" applyNumberFormat="1" applyFont="1" applyFill="1" applyBorder="1"/>
    <xf numFmtId="0" fontId="1" fillId="5" borderId="7" xfId="0" applyFont="1" applyFill="1" applyBorder="1"/>
    <xf numFmtId="0" fontId="1" fillId="5" borderId="0" xfId="0" applyFont="1" applyFill="1" applyAlignment="1">
      <alignment horizontal="left" vertical="center"/>
    </xf>
    <xf numFmtId="0" fontId="0" fillId="5" borderId="8" xfId="0" applyFill="1" applyBorder="1"/>
    <xf numFmtId="3" fontId="0" fillId="9" borderId="3" xfId="0" applyNumberFormat="1" applyFill="1" applyBorder="1" applyProtection="1">
      <protection locked="0"/>
    </xf>
    <xf numFmtId="3" fontId="1" fillId="5" borderId="3" xfId="0" applyNumberFormat="1" applyFont="1" applyFill="1" applyBorder="1"/>
    <xf numFmtId="2" fontId="0" fillId="5" borderId="0" xfId="0" applyNumberFormat="1" applyFill="1"/>
    <xf numFmtId="9" fontId="0" fillId="5" borderId="0" xfId="0" applyNumberFormat="1" applyFill="1"/>
    <xf numFmtId="3" fontId="0" fillId="5" borderId="0" xfId="0" applyNumberFormat="1" applyFill="1"/>
    <xf numFmtId="0" fontId="2" fillId="5" borderId="19" xfId="0" applyFont="1" applyFill="1" applyBorder="1" applyAlignment="1">
      <alignment horizontal="center"/>
    </xf>
    <xf numFmtId="0" fontId="0" fillId="5" borderId="39" xfId="0" applyFill="1" applyBorder="1"/>
    <xf numFmtId="0" fontId="2" fillId="5" borderId="20" xfId="0" applyFont="1" applyFill="1" applyBorder="1" applyAlignment="1">
      <alignment horizontal="center"/>
    </xf>
    <xf numFmtId="3" fontId="0" fillId="5" borderId="12" xfId="0" applyNumberFormat="1" applyFill="1" applyBorder="1"/>
    <xf numFmtId="0" fontId="0" fillId="5" borderId="0" xfId="0" applyFill="1" applyAlignment="1">
      <alignment horizontal="right"/>
    </xf>
    <xf numFmtId="0" fontId="19" fillId="8" borderId="32" xfId="0" applyFont="1" applyFill="1" applyBorder="1" applyAlignment="1">
      <alignment horizontal="center" vertical="center" wrapText="1"/>
    </xf>
    <xf numFmtId="0" fontId="17" fillId="5" borderId="0" xfId="0" applyFont="1" applyFill="1" applyAlignment="1">
      <alignment horizontal="center" vertical="center"/>
    </xf>
    <xf numFmtId="0" fontId="17" fillId="8" borderId="0" xfId="0" applyFont="1" applyFill="1" applyAlignment="1">
      <alignment horizontal="center" vertical="center"/>
    </xf>
    <xf numFmtId="0" fontId="16" fillId="5" borderId="0" xfId="0" applyFont="1" applyFill="1"/>
    <xf numFmtId="0" fontId="0" fillId="8" borderId="0" xfId="0" applyFill="1" applyAlignment="1">
      <alignment horizontal="left" vertical="top" wrapText="1"/>
    </xf>
    <xf numFmtId="0" fontId="0" fillId="5" borderId="0" xfId="0" applyFill="1" applyAlignment="1">
      <alignment vertical="top" wrapText="1"/>
    </xf>
    <xf numFmtId="0" fontId="0" fillId="6" borderId="0" xfId="0" applyFill="1"/>
    <xf numFmtId="0" fontId="14" fillId="8" borderId="0" xfId="0" applyFont="1" applyFill="1" applyAlignment="1">
      <alignment horizontal="left"/>
    </xf>
    <xf numFmtId="0" fontId="15" fillId="6" borderId="0" xfId="0" applyFont="1" applyFill="1" applyAlignment="1">
      <alignment horizontal="right"/>
    </xf>
    <xf numFmtId="0" fontId="12" fillId="6" borderId="0" xfId="0" applyFont="1" applyFill="1"/>
    <xf numFmtId="0" fontId="32" fillId="5" borderId="0" xfId="0" applyFont="1" applyFill="1"/>
    <xf numFmtId="0" fontId="10" fillId="5" borderId="0" xfId="0" applyFont="1" applyFill="1" applyAlignment="1">
      <alignment horizontal="center"/>
    </xf>
    <xf numFmtId="0" fontId="19" fillId="5" borderId="0" xfId="0" applyFont="1" applyFill="1" applyAlignment="1">
      <alignment horizontal="center"/>
    </xf>
    <xf numFmtId="0" fontId="23" fillId="8" borderId="0" xfId="0" applyFont="1" applyFill="1" applyAlignment="1">
      <alignment vertical="center"/>
    </xf>
    <xf numFmtId="0" fontId="18" fillId="8" borderId="0" xfId="0" applyFont="1" applyFill="1" applyAlignment="1">
      <alignment vertical="center"/>
    </xf>
    <xf numFmtId="0" fontId="2" fillId="8" borderId="0" xfId="0" applyFont="1" applyFill="1" applyAlignment="1">
      <alignment vertical="center"/>
    </xf>
    <xf numFmtId="0" fontId="1" fillId="8" borderId="0" xfId="0" applyFont="1" applyFill="1" applyAlignment="1">
      <alignment vertical="center"/>
    </xf>
    <xf numFmtId="0" fontId="11" fillId="2" borderId="0" xfId="0" applyFont="1" applyFill="1"/>
    <xf numFmtId="0" fontId="0" fillId="2" borderId="0" xfId="0" applyFill="1"/>
    <xf numFmtId="0" fontId="0" fillId="8" borderId="0" xfId="0" applyFill="1" applyAlignment="1">
      <alignment horizontal="left"/>
    </xf>
    <xf numFmtId="0" fontId="0" fillId="8" borderId="0" xfId="0" applyFill="1" applyAlignment="1">
      <alignment horizontal="left" wrapText="1"/>
    </xf>
    <xf numFmtId="0" fontId="8" fillId="8" borderId="0" xfId="0" applyFont="1" applyFill="1" applyAlignment="1">
      <alignment wrapText="1"/>
    </xf>
    <xf numFmtId="0" fontId="0" fillId="5" borderId="0" xfId="0" applyFill="1" applyAlignment="1">
      <alignment horizontal="left" vertical="center"/>
    </xf>
    <xf numFmtId="0" fontId="8" fillId="8" borderId="0" xfId="0" applyFont="1" applyFill="1"/>
    <xf numFmtId="0" fontId="6" fillId="2" borderId="0" xfId="0" applyFont="1" applyFill="1"/>
    <xf numFmtId="3" fontId="8" fillId="5" borderId="12" xfId="0" applyNumberFormat="1" applyFont="1" applyFill="1" applyBorder="1"/>
    <xf numFmtId="0" fontId="1" fillId="7" borderId="0" xfId="0" applyFont="1" applyFill="1" applyAlignment="1">
      <alignment horizontal="left"/>
    </xf>
    <xf numFmtId="0" fontId="35" fillId="2" borderId="0" xfId="0" applyFont="1" applyFill="1"/>
    <xf numFmtId="0" fontId="23" fillId="5" borderId="0" xfId="0" applyFont="1" applyFill="1" applyAlignment="1">
      <alignment horizontal="center" vertical="center"/>
    </xf>
    <xf numFmtId="3" fontId="0" fillId="9" borderId="50" xfId="0" applyNumberFormat="1" applyFill="1" applyBorder="1" applyProtection="1">
      <protection locked="0"/>
    </xf>
    <xf numFmtId="0" fontId="19" fillId="8" borderId="3" xfId="0" applyFont="1" applyFill="1" applyBorder="1" applyAlignment="1">
      <alignment horizontal="center" vertical="center" wrapText="1"/>
    </xf>
    <xf numFmtId="166" fontId="0" fillId="5" borderId="12" xfId="0" applyNumberFormat="1" applyFill="1" applyBorder="1"/>
    <xf numFmtId="0" fontId="1" fillId="5" borderId="0" xfId="0" applyFont="1" applyFill="1" applyAlignment="1">
      <alignment horizontal="center" vertical="center" wrapText="1"/>
    </xf>
    <xf numFmtId="0" fontId="0" fillId="5" borderId="0" xfId="0" quotePrefix="1" applyFill="1" applyAlignment="1">
      <alignment horizontal="right"/>
    </xf>
    <xf numFmtId="3" fontId="0" fillId="5" borderId="20" xfId="0" applyNumberFormat="1" applyFill="1" applyBorder="1"/>
    <xf numFmtId="3" fontId="0" fillId="5" borderId="22" xfId="0" applyNumberFormat="1" applyFill="1" applyBorder="1"/>
    <xf numFmtId="3" fontId="0" fillId="5" borderId="23" xfId="0" applyNumberFormat="1" applyFill="1" applyBorder="1"/>
    <xf numFmtId="0" fontId="9" fillId="7" borderId="0" xfId="0" applyFont="1" applyFill="1"/>
    <xf numFmtId="0" fontId="0" fillId="5" borderId="0" xfId="0" applyFill="1" applyAlignment="1">
      <alignment vertical="top"/>
    </xf>
    <xf numFmtId="0" fontId="0" fillId="5" borderId="0" xfId="0" applyFill="1" applyAlignment="1">
      <alignment wrapText="1"/>
    </xf>
    <xf numFmtId="0" fontId="0" fillId="5" borderId="4" xfId="0" applyFill="1" applyBorder="1"/>
    <xf numFmtId="0" fontId="0" fillId="5" borderId="6" xfId="0" applyFill="1" applyBorder="1"/>
    <xf numFmtId="3" fontId="1" fillId="5" borderId="15" xfId="0" applyNumberFormat="1" applyFont="1" applyFill="1" applyBorder="1"/>
    <xf numFmtId="0" fontId="19" fillId="5" borderId="1" xfId="0" applyFont="1" applyFill="1" applyBorder="1" applyAlignment="1">
      <alignment horizontal="center" vertical="center" wrapText="1"/>
    </xf>
    <xf numFmtId="0" fontId="19" fillId="5" borderId="2" xfId="0" applyFont="1" applyFill="1" applyBorder="1" applyAlignment="1">
      <alignment horizontal="center" vertical="center" wrapText="1"/>
    </xf>
    <xf numFmtId="3" fontId="34" fillId="5" borderId="3" xfId="0" applyNumberFormat="1" applyFont="1" applyFill="1" applyBorder="1"/>
    <xf numFmtId="0" fontId="0" fillId="5" borderId="16" xfId="0" applyFill="1" applyBorder="1" applyAlignment="1">
      <alignment horizontal="center"/>
    </xf>
    <xf numFmtId="0" fontId="0" fillId="5" borderId="56" xfId="0" applyFill="1" applyBorder="1" applyAlignment="1">
      <alignment horizontal="center"/>
    </xf>
    <xf numFmtId="0" fontId="37" fillId="5" borderId="64" xfId="0" applyFont="1" applyFill="1" applyBorder="1" applyAlignment="1">
      <alignment horizontal="center" vertical="center" wrapText="1"/>
    </xf>
    <xf numFmtId="0" fontId="36" fillId="5" borderId="0" xfId="0" applyFont="1" applyFill="1" applyAlignment="1">
      <alignment horizontal="left" vertical="top" wrapText="1"/>
    </xf>
    <xf numFmtId="0" fontId="0" fillId="5" borderId="39" xfId="0" applyFill="1" applyBorder="1" applyAlignment="1">
      <alignment horizontal="left"/>
    </xf>
    <xf numFmtId="0" fontId="19" fillId="8" borderId="59" xfId="0" applyFont="1" applyFill="1" applyBorder="1" applyAlignment="1">
      <alignment horizontal="center" vertical="center" wrapText="1"/>
    </xf>
    <xf numFmtId="0" fontId="0" fillId="5" borderId="46" xfId="0" applyFill="1" applyBorder="1" applyAlignment="1">
      <alignment horizontal="center"/>
    </xf>
    <xf numFmtId="1" fontId="0" fillId="5" borderId="12" xfId="0" applyNumberFormat="1" applyFill="1" applyBorder="1" applyAlignment="1">
      <alignment horizontal="center" vertical="center"/>
    </xf>
    <xf numFmtId="4" fontId="0" fillId="5" borderId="35" xfId="0" applyNumberFormat="1" applyFill="1" applyBorder="1"/>
    <xf numFmtId="0" fontId="0" fillId="5" borderId="47" xfId="0" applyFill="1" applyBorder="1" applyAlignment="1">
      <alignment horizontal="left"/>
    </xf>
    <xf numFmtId="1" fontId="0" fillId="9" borderId="40" xfId="0" applyNumberFormat="1" applyFill="1" applyBorder="1" applyProtection="1">
      <protection locked="0"/>
    </xf>
    <xf numFmtId="1" fontId="0" fillId="5" borderId="40" xfId="0" applyNumberFormat="1" applyFill="1" applyBorder="1"/>
    <xf numFmtId="1" fontId="0" fillId="5" borderId="40" xfId="0" applyNumberFormat="1" applyFill="1" applyBorder="1" applyProtection="1">
      <protection locked="0"/>
    </xf>
    <xf numFmtId="1" fontId="0" fillId="4" borderId="40" xfId="0" applyNumberFormat="1" applyFill="1" applyBorder="1" applyProtection="1">
      <protection locked="0"/>
    </xf>
    <xf numFmtId="1" fontId="0" fillId="5" borderId="40" xfId="0" applyNumberFormat="1" applyFill="1" applyBorder="1" applyAlignment="1">
      <alignment horizontal="center" vertical="center"/>
    </xf>
    <xf numFmtId="4" fontId="0" fillId="5" borderId="41" xfId="0" applyNumberFormat="1" applyFill="1" applyBorder="1"/>
    <xf numFmtId="0" fontId="40" fillId="5" borderId="0" xfId="0" applyFont="1" applyFill="1"/>
    <xf numFmtId="0" fontId="0" fillId="5" borderId="65" xfId="0" applyFill="1" applyBorder="1"/>
    <xf numFmtId="0" fontId="0" fillId="5" borderId="66" xfId="0" applyFill="1" applyBorder="1"/>
    <xf numFmtId="0" fontId="1" fillId="5" borderId="67" xfId="0" applyFont="1" applyFill="1" applyBorder="1"/>
    <xf numFmtId="0" fontId="1" fillId="5" borderId="17" xfId="0" applyFont="1" applyFill="1" applyBorder="1" applyAlignment="1">
      <alignment horizontal="right"/>
    </xf>
    <xf numFmtId="0" fontId="1" fillId="5" borderId="17" xfId="0" applyFont="1" applyFill="1" applyBorder="1"/>
    <xf numFmtId="0" fontId="1" fillId="5" borderId="18" xfId="0" applyFont="1" applyFill="1" applyBorder="1" applyAlignment="1">
      <alignment horizontal="right"/>
    </xf>
    <xf numFmtId="0" fontId="0" fillId="5" borderId="17" xfId="0" applyFill="1" applyBorder="1" applyAlignment="1">
      <alignment horizontal="right"/>
    </xf>
    <xf numFmtId="0" fontId="0" fillId="5" borderId="18" xfId="0" applyFill="1" applyBorder="1" applyAlignment="1">
      <alignment horizontal="right"/>
    </xf>
    <xf numFmtId="0" fontId="0" fillId="5" borderId="20" xfId="0" applyFill="1" applyBorder="1" applyAlignment="1">
      <alignment horizontal="right"/>
    </xf>
    <xf numFmtId="0" fontId="0" fillId="5" borderId="22" xfId="0" applyFill="1" applyBorder="1" applyAlignment="1">
      <alignment horizontal="right"/>
    </xf>
    <xf numFmtId="0" fontId="1" fillId="5" borderId="22" xfId="0" applyFont="1" applyFill="1" applyBorder="1" applyAlignment="1">
      <alignment horizontal="right"/>
    </xf>
    <xf numFmtId="2" fontId="8" fillId="5" borderId="12" xfId="0" applyNumberFormat="1" applyFont="1" applyFill="1" applyBorder="1"/>
    <xf numFmtId="166" fontId="8" fillId="7" borderId="12" xfId="0" applyNumberFormat="1" applyFont="1" applyFill="1" applyBorder="1"/>
    <xf numFmtId="0" fontId="22" fillId="5" borderId="0" xfId="0" applyFont="1" applyFill="1"/>
    <xf numFmtId="0" fontId="42" fillId="5" borderId="0" xfId="0" applyFont="1" applyFill="1"/>
    <xf numFmtId="0" fontId="1" fillId="5" borderId="16" xfId="0" applyFont="1" applyFill="1" applyBorder="1" applyAlignment="1">
      <alignment wrapText="1"/>
    </xf>
    <xf numFmtId="0" fontId="0" fillId="5" borderId="17" xfId="0" applyFill="1" applyBorder="1" applyAlignment="1">
      <alignment wrapText="1"/>
    </xf>
    <xf numFmtId="0" fontId="0" fillId="5" borderId="18" xfId="0" applyFill="1" applyBorder="1" applyAlignment="1">
      <alignment wrapText="1"/>
    </xf>
    <xf numFmtId="0" fontId="1" fillId="5" borderId="16" xfId="0" applyFont="1" applyFill="1" applyBorder="1"/>
    <xf numFmtId="0" fontId="0" fillId="5" borderId="19" xfId="0" applyFill="1" applyBorder="1" applyAlignment="1">
      <alignment wrapText="1"/>
    </xf>
    <xf numFmtId="0" fontId="0" fillId="5" borderId="20" xfId="0" applyFill="1" applyBorder="1" applyAlignment="1">
      <alignment wrapText="1"/>
    </xf>
    <xf numFmtId="0" fontId="0" fillId="5" borderId="21" xfId="0" applyFill="1" applyBorder="1" applyAlignment="1">
      <alignment wrapText="1"/>
    </xf>
    <xf numFmtId="2" fontId="0" fillId="5" borderId="22" xfId="0" applyNumberFormat="1" applyFill="1" applyBorder="1"/>
    <xf numFmtId="4" fontId="0" fillId="5" borderId="0" xfId="0" applyNumberFormat="1" applyFill="1"/>
    <xf numFmtId="0" fontId="0" fillId="13" borderId="0" xfId="0" applyFill="1"/>
    <xf numFmtId="0" fontId="44" fillId="5" borderId="0" xfId="0" applyFont="1" applyFill="1"/>
    <xf numFmtId="4" fontId="6" fillId="5" borderId="0" xfId="0" applyNumberFormat="1" applyFont="1" applyFill="1"/>
    <xf numFmtId="4" fontId="0" fillId="12" borderId="0" xfId="0" applyNumberFormat="1" applyFill="1" applyAlignment="1">
      <alignment horizontal="right"/>
    </xf>
    <xf numFmtId="4" fontId="0" fillId="5" borderId="0" xfId="0" applyNumberFormat="1" applyFill="1" applyAlignment="1">
      <alignment horizontal="right"/>
    </xf>
    <xf numFmtId="4" fontId="0" fillId="5" borderId="20" xfId="0" applyNumberFormat="1" applyFill="1" applyBorder="1" applyAlignment="1">
      <alignment horizontal="right"/>
    </xf>
    <xf numFmtId="4" fontId="0" fillId="5" borderId="23" xfId="0" applyNumberFormat="1" applyFill="1" applyBorder="1" applyAlignment="1">
      <alignment horizontal="right"/>
    </xf>
    <xf numFmtId="166" fontId="0" fillId="5" borderId="22" xfId="0" applyNumberFormat="1" applyFill="1" applyBorder="1"/>
    <xf numFmtId="166" fontId="1" fillId="5" borderId="51" xfId="0" applyNumberFormat="1" applyFont="1" applyFill="1" applyBorder="1"/>
    <xf numFmtId="0" fontId="1" fillId="5" borderId="0" xfId="0" applyFont="1" applyFill="1" applyAlignment="1">
      <alignment horizontal="center"/>
    </xf>
    <xf numFmtId="4" fontId="0" fillId="5" borderId="0" xfId="0" applyNumberFormat="1" applyFill="1" applyAlignment="1">
      <alignment horizontal="center"/>
    </xf>
    <xf numFmtId="0" fontId="26" fillId="5" borderId="0" xfId="0" applyFont="1" applyFill="1"/>
    <xf numFmtId="0" fontId="0" fillId="8" borderId="0" xfId="0" applyFill="1" applyAlignment="1">
      <alignment horizontal="center"/>
    </xf>
    <xf numFmtId="4" fontId="0" fillId="8" borderId="0" xfId="0" applyNumberFormat="1" applyFill="1"/>
    <xf numFmtId="4" fontId="0" fillId="8" borderId="0" xfId="0" applyNumberFormat="1" applyFill="1" applyAlignment="1">
      <alignment horizontal="center"/>
    </xf>
    <xf numFmtId="0" fontId="48" fillId="5" borderId="17" xfId="0" applyFont="1" applyFill="1" applyBorder="1" applyAlignment="1">
      <alignment horizontal="center"/>
    </xf>
    <xf numFmtId="3" fontId="0" fillId="5" borderId="0" xfId="0" applyNumberFormat="1" applyFill="1" applyAlignment="1">
      <alignment horizontal="center"/>
    </xf>
    <xf numFmtId="1" fontId="0" fillId="5" borderId="0" xfId="0" applyNumberFormat="1" applyFill="1" applyAlignment="1">
      <alignment horizontal="left"/>
    </xf>
    <xf numFmtId="0" fontId="1" fillId="5" borderId="0" xfId="0" applyFont="1" applyFill="1" applyAlignment="1">
      <alignment horizontal="right"/>
    </xf>
    <xf numFmtId="0" fontId="7" fillId="8" borderId="0" xfId="0" applyFont="1" applyFill="1"/>
    <xf numFmtId="0" fontId="49" fillId="5" borderId="0" xfId="0" applyFont="1" applyFill="1" applyAlignment="1">
      <alignment horizontal="center"/>
    </xf>
    <xf numFmtId="3" fontId="49" fillId="5" borderId="0" xfId="0" applyNumberFormat="1" applyFont="1" applyFill="1" applyAlignment="1">
      <alignment horizontal="center"/>
    </xf>
    <xf numFmtId="0" fontId="6" fillId="5" borderId="0" xfId="0" applyFont="1" applyFill="1" applyAlignment="1">
      <alignment horizontal="center"/>
    </xf>
    <xf numFmtId="3" fontId="0" fillId="5" borderId="0" xfId="5" applyNumberFormat="1" applyFont="1" applyFill="1" applyAlignment="1">
      <alignment horizontal="center"/>
    </xf>
    <xf numFmtId="0" fontId="0" fillId="5" borderId="20" xfId="0" applyFill="1" applyBorder="1" applyAlignment="1">
      <alignment horizontal="center"/>
    </xf>
    <xf numFmtId="2" fontId="0" fillId="5" borderId="20" xfId="0" applyNumberFormat="1" applyFill="1" applyBorder="1" applyAlignment="1">
      <alignment horizontal="center"/>
    </xf>
    <xf numFmtId="2" fontId="0" fillId="5" borderId="23" xfId="0" applyNumberFormat="1" applyFill="1" applyBorder="1" applyAlignment="1">
      <alignment horizontal="center"/>
    </xf>
    <xf numFmtId="0" fontId="50" fillId="5" borderId="0" xfId="0" applyFont="1" applyFill="1"/>
    <xf numFmtId="0" fontId="51" fillId="5" borderId="0" xfId="0" applyFont="1" applyFill="1"/>
    <xf numFmtId="4" fontId="8" fillId="5" borderId="0" xfId="0" applyNumberFormat="1" applyFont="1" applyFill="1" applyAlignment="1">
      <alignment horizontal="center" wrapText="1"/>
    </xf>
    <xf numFmtId="0" fontId="45" fillId="5" borderId="0" xfId="0" applyFont="1" applyFill="1" applyAlignment="1">
      <alignment horizontal="center" vertical="top" wrapText="1"/>
    </xf>
    <xf numFmtId="3" fontId="8" fillId="5" borderId="0" xfId="0" applyNumberFormat="1" applyFont="1" applyFill="1" applyAlignment="1">
      <alignment horizontal="center" wrapText="1"/>
    </xf>
    <xf numFmtId="3" fontId="6" fillId="5" borderId="0" xfId="0" applyNumberFormat="1" applyFont="1" applyFill="1" applyAlignment="1">
      <alignment horizontal="center" wrapText="1"/>
    </xf>
    <xf numFmtId="3" fontId="0" fillId="5" borderId="0" xfId="0" applyNumberFormat="1" applyFill="1" applyAlignment="1">
      <alignment horizontal="center" wrapText="1"/>
    </xf>
    <xf numFmtId="0" fontId="0" fillId="5" borderId="18" xfId="0" applyFill="1" applyBorder="1" applyAlignment="1">
      <alignment horizontal="center"/>
    </xf>
    <xf numFmtId="170" fontId="0" fillId="5" borderId="20" xfId="1" applyNumberFormat="1" applyFont="1" applyFill="1" applyBorder="1" applyAlignment="1">
      <alignment horizontal="center"/>
    </xf>
    <xf numFmtId="170" fontId="0" fillId="5" borderId="23" xfId="1" applyNumberFormat="1" applyFont="1" applyFill="1" applyBorder="1" applyAlignment="1">
      <alignment horizontal="center"/>
    </xf>
    <xf numFmtId="3" fontId="34" fillId="5" borderId="0" xfId="0" applyNumberFormat="1" applyFont="1" applyFill="1" applyAlignment="1">
      <alignment horizontal="center"/>
    </xf>
    <xf numFmtId="166" fontId="8" fillId="7" borderId="15" xfId="0" applyNumberFormat="1" applyFont="1" applyFill="1" applyBorder="1"/>
    <xf numFmtId="3" fontId="34" fillId="5" borderId="12" xfId="0" applyNumberFormat="1" applyFont="1" applyFill="1" applyBorder="1"/>
    <xf numFmtId="0" fontId="8" fillId="5" borderId="22" xfId="0" applyFont="1" applyFill="1" applyBorder="1"/>
    <xf numFmtId="0" fontId="34" fillId="5" borderId="22" xfId="0" applyFont="1" applyFill="1" applyBorder="1" applyAlignment="1">
      <alignment horizontal="right"/>
    </xf>
    <xf numFmtId="166" fontId="1" fillId="5" borderId="0" xfId="0" applyNumberFormat="1" applyFont="1" applyFill="1"/>
    <xf numFmtId="0" fontId="20" fillId="5" borderId="15" xfId="0" applyFont="1" applyFill="1" applyBorder="1" applyAlignment="1">
      <alignment horizontal="center" vertical="center"/>
    </xf>
    <xf numFmtId="0" fontId="20" fillId="5" borderId="24" xfId="0" applyFont="1" applyFill="1" applyBorder="1" applyAlignment="1">
      <alignment horizontal="center" vertical="center" wrapText="1"/>
    </xf>
    <xf numFmtId="0" fontId="20" fillId="5" borderId="4" xfId="0" applyFont="1" applyFill="1" applyBorder="1" applyAlignment="1">
      <alignment horizontal="center" vertical="center"/>
    </xf>
    <xf numFmtId="0" fontId="20" fillId="5" borderId="9" xfId="0" applyFont="1" applyFill="1" applyBorder="1" applyAlignment="1">
      <alignment horizontal="center" vertical="center" wrapText="1"/>
    </xf>
    <xf numFmtId="166" fontId="0" fillId="5" borderId="1" xfId="0" applyNumberFormat="1" applyFill="1" applyBorder="1" applyAlignment="1">
      <alignment horizontal="center"/>
    </xf>
    <xf numFmtId="0" fontId="20" fillId="5" borderId="74" xfId="0" applyFont="1" applyFill="1" applyBorder="1" applyAlignment="1">
      <alignment horizontal="center" vertical="center"/>
    </xf>
    <xf numFmtId="0" fontId="20" fillId="5" borderId="75" xfId="0" applyFont="1" applyFill="1" applyBorder="1" applyAlignment="1">
      <alignment horizontal="center" vertical="center"/>
    </xf>
    <xf numFmtId="0" fontId="20" fillId="5" borderId="78" xfId="0" applyFont="1" applyFill="1" applyBorder="1" applyAlignment="1">
      <alignment horizontal="center" vertical="center" wrapText="1"/>
    </xf>
    <xf numFmtId="0" fontId="20" fillId="5" borderId="79" xfId="0" applyFont="1" applyFill="1" applyBorder="1" applyAlignment="1">
      <alignment horizontal="center" vertical="center" wrapText="1"/>
    </xf>
    <xf numFmtId="166" fontId="0" fillId="5" borderId="45" xfId="0" applyNumberFormat="1" applyFill="1" applyBorder="1" applyAlignment="1">
      <alignment horizontal="center"/>
    </xf>
    <xf numFmtId="166" fontId="0" fillId="5" borderId="41" xfId="0" applyNumberFormat="1" applyFill="1" applyBorder="1" applyAlignment="1">
      <alignment horizontal="center"/>
    </xf>
    <xf numFmtId="0" fontId="0" fillId="5" borderId="0" xfId="0" applyFill="1" applyAlignment="1">
      <alignment vertical="center" wrapText="1"/>
    </xf>
    <xf numFmtId="0" fontId="8" fillId="5" borderId="19" xfId="0" applyFont="1" applyFill="1" applyBorder="1"/>
    <xf numFmtId="4" fontId="8" fillId="5" borderId="13" xfId="0" applyNumberFormat="1" applyFont="1" applyFill="1" applyBorder="1" applyAlignment="1">
      <alignment horizontal="center"/>
    </xf>
    <xf numFmtId="4" fontId="8" fillId="5" borderId="24" xfId="0" applyNumberFormat="1" applyFont="1" applyFill="1" applyBorder="1" applyAlignment="1">
      <alignment horizontal="center"/>
    </xf>
    <xf numFmtId="0" fontId="0" fillId="5" borderId="13" xfId="0" applyFill="1" applyBorder="1" applyAlignment="1">
      <alignment horizontal="center"/>
    </xf>
    <xf numFmtId="0" fontId="1" fillId="5" borderId="13" xfId="0" applyFont="1" applyFill="1" applyBorder="1" applyAlignment="1">
      <alignment horizontal="center"/>
    </xf>
    <xf numFmtId="0" fontId="34" fillId="5" borderId="0" xfId="0" applyFont="1" applyFill="1" applyAlignment="1">
      <alignment horizontal="left"/>
    </xf>
    <xf numFmtId="166" fontId="0" fillId="5" borderId="12" xfId="0" applyNumberFormat="1" applyFill="1" applyBorder="1" applyAlignment="1">
      <alignment horizontal="center"/>
    </xf>
    <xf numFmtId="0" fontId="40" fillId="5" borderId="16" xfId="0" applyFont="1" applyFill="1" applyBorder="1"/>
    <xf numFmtId="0" fontId="6" fillId="5" borderId="17" xfId="0" applyFont="1" applyFill="1" applyBorder="1"/>
    <xf numFmtId="170" fontId="0" fillId="5" borderId="0" xfId="1" applyNumberFormat="1" applyFont="1" applyFill="1" applyBorder="1"/>
    <xf numFmtId="170" fontId="0" fillId="5" borderId="22" xfId="1" applyNumberFormat="1" applyFont="1" applyFill="1" applyBorder="1"/>
    <xf numFmtId="3" fontId="8" fillId="5" borderId="0" xfId="0" applyNumberFormat="1" applyFont="1" applyFill="1" applyAlignment="1">
      <alignment horizontal="center"/>
    </xf>
    <xf numFmtId="170" fontId="8" fillId="5" borderId="0" xfId="1" applyNumberFormat="1" applyFont="1" applyFill="1" applyAlignment="1">
      <alignment horizontal="center"/>
    </xf>
    <xf numFmtId="1" fontId="8" fillId="5" borderId="0" xfId="0" applyNumberFormat="1" applyFont="1" applyFill="1" applyAlignment="1">
      <alignment horizontal="center"/>
    </xf>
    <xf numFmtId="0" fontId="8" fillId="5" borderId="0" xfId="0" applyFont="1" applyFill="1" applyAlignment="1">
      <alignment horizontal="center"/>
    </xf>
    <xf numFmtId="0" fontId="0" fillId="5" borderId="12" xfId="0" applyFill="1" applyBorder="1" applyAlignment="1" applyProtection="1">
      <alignment horizontal="center" vertical="center"/>
      <protection locked="0"/>
    </xf>
    <xf numFmtId="0" fontId="8" fillId="5" borderId="12" xfId="0" applyFont="1" applyFill="1" applyBorder="1" applyAlignment="1" applyProtection="1">
      <alignment horizontal="center" vertical="center"/>
      <protection locked="0"/>
    </xf>
    <xf numFmtId="2" fontId="0" fillId="4" borderId="12" xfId="0" applyNumberFormat="1" applyFill="1" applyBorder="1" applyProtection="1">
      <protection locked="0"/>
    </xf>
    <xf numFmtId="3" fontId="0" fillId="0" borderId="50" xfId="0" applyNumberFormat="1" applyBorder="1"/>
    <xf numFmtId="3" fontId="7" fillId="0" borderId="50" xfId="0" applyNumberFormat="1" applyFont="1" applyBorder="1"/>
    <xf numFmtId="3" fontId="0" fillId="0" borderId="0" xfId="0" applyNumberFormat="1"/>
    <xf numFmtId="3" fontId="0" fillId="5" borderId="50" xfId="0" applyNumberFormat="1" applyFill="1" applyBorder="1"/>
    <xf numFmtId="166" fontId="0" fillId="4" borderId="12" xfId="0" applyNumberFormat="1" applyFill="1" applyBorder="1" applyProtection="1">
      <protection locked="0"/>
    </xf>
    <xf numFmtId="0" fontId="0" fillId="4" borderId="12" xfId="0" applyFill="1" applyBorder="1" applyAlignment="1" applyProtection="1">
      <alignment horizontal="center"/>
      <protection locked="0"/>
    </xf>
    <xf numFmtId="166" fontId="0" fillId="4" borderId="1" xfId="0" applyNumberFormat="1" applyFill="1" applyBorder="1" applyProtection="1">
      <protection locked="0"/>
    </xf>
    <xf numFmtId="166" fontId="0" fillId="4" borderId="34" xfId="0" applyNumberFormat="1" applyFill="1" applyBorder="1" applyProtection="1">
      <protection locked="0"/>
    </xf>
    <xf numFmtId="166" fontId="0" fillId="4" borderId="35" xfId="0" applyNumberFormat="1" applyFill="1" applyBorder="1" applyProtection="1">
      <protection locked="0"/>
    </xf>
    <xf numFmtId="0" fontId="0" fillId="4" borderId="12" xfId="0" applyFill="1" applyBorder="1" applyProtection="1">
      <protection locked="0"/>
    </xf>
    <xf numFmtId="3" fontId="0" fillId="4" borderId="12" xfId="0" applyNumberFormat="1" applyFill="1" applyBorder="1" applyProtection="1">
      <protection locked="0"/>
    </xf>
    <xf numFmtId="3" fontId="0" fillId="4" borderId="12" xfId="0" applyNumberFormat="1" applyFill="1" applyBorder="1" applyAlignment="1" applyProtection="1">
      <alignment horizontal="center"/>
      <protection locked="0"/>
    </xf>
    <xf numFmtId="0" fontId="19" fillId="8" borderId="30" xfId="0" applyFont="1" applyFill="1" applyBorder="1"/>
    <xf numFmtId="0" fontId="19" fillId="8" borderId="32" xfId="0" applyFont="1" applyFill="1" applyBorder="1" applyAlignment="1">
      <alignment horizontal="center" wrapText="1"/>
    </xf>
    <xf numFmtId="0" fontId="19" fillId="8" borderId="33" xfId="0" applyFont="1" applyFill="1" applyBorder="1" applyAlignment="1">
      <alignment horizontal="center" wrapText="1"/>
    </xf>
    <xf numFmtId="0" fontId="0" fillId="5" borderId="34" xfId="0" applyFill="1" applyBorder="1"/>
    <xf numFmtId="165" fontId="0" fillId="5" borderId="12" xfId="0" applyNumberFormat="1" applyFill="1" applyBorder="1"/>
    <xf numFmtId="165" fontId="0" fillId="5" borderId="35" xfId="0" applyNumberFormat="1" applyFill="1" applyBorder="1"/>
    <xf numFmtId="0" fontId="0" fillId="5" borderId="45" xfId="0" applyFill="1" applyBorder="1"/>
    <xf numFmtId="165" fontId="0" fillId="5" borderId="40" xfId="0" applyNumberFormat="1" applyFill="1" applyBorder="1"/>
    <xf numFmtId="165" fontId="0" fillId="5" borderId="41" xfId="0" applyNumberFormat="1" applyFill="1" applyBorder="1"/>
    <xf numFmtId="1" fontId="0" fillId="0" borderId="12" xfId="0" applyNumberFormat="1" applyBorder="1"/>
    <xf numFmtId="166" fontId="8" fillId="5" borderId="0" xfId="0" applyNumberFormat="1" applyFont="1" applyFill="1"/>
    <xf numFmtId="170" fontId="8" fillId="5" borderId="13" xfId="1" applyNumberFormat="1" applyFont="1" applyFill="1" applyBorder="1" applyAlignment="1">
      <alignment horizontal="center"/>
    </xf>
    <xf numFmtId="170" fontId="8" fillId="5" borderId="24" xfId="1" applyNumberFormat="1" applyFont="1" applyFill="1" applyBorder="1" applyAlignment="1">
      <alignment horizontal="center"/>
    </xf>
    <xf numFmtId="0" fontId="19" fillId="8" borderId="59" xfId="0" applyFont="1" applyFill="1" applyBorder="1" applyAlignment="1">
      <alignment horizontal="center"/>
    </xf>
    <xf numFmtId="2" fontId="0" fillId="5" borderId="38" xfId="0" applyNumberFormat="1" applyFill="1" applyBorder="1"/>
    <xf numFmtId="2" fontId="0" fillId="5" borderId="44" xfId="0" applyNumberFormat="1" applyFill="1" applyBorder="1"/>
    <xf numFmtId="0" fontId="19" fillId="8" borderId="32" xfId="0" applyFont="1" applyFill="1" applyBorder="1" applyAlignment="1">
      <alignment horizontal="center"/>
    </xf>
    <xf numFmtId="2" fontId="0" fillId="5" borderId="12" xfId="0" applyNumberFormat="1" applyFill="1" applyBorder="1"/>
    <xf numFmtId="169" fontId="0" fillId="5" borderId="12" xfId="0" applyNumberFormat="1" applyFill="1" applyBorder="1"/>
    <xf numFmtId="169" fontId="0" fillId="5" borderId="40" xfId="0" applyNumberFormat="1" applyFill="1" applyBorder="1"/>
    <xf numFmtId="0" fontId="19" fillId="14" borderId="0" xfId="0" applyFont="1" applyFill="1"/>
    <xf numFmtId="166" fontId="8" fillId="5" borderId="0" xfId="0" applyNumberFormat="1" applyFont="1" applyFill="1" applyAlignment="1">
      <alignment wrapText="1"/>
    </xf>
    <xf numFmtId="166" fontId="6" fillId="5" borderId="20" xfId="0" applyNumberFormat="1" applyFont="1" applyFill="1" applyBorder="1" applyAlignment="1">
      <alignment wrapText="1"/>
    </xf>
    <xf numFmtId="166" fontId="6" fillId="5" borderId="0" xfId="0" applyNumberFormat="1" applyFont="1" applyFill="1" applyAlignment="1">
      <alignment wrapText="1"/>
    </xf>
    <xf numFmtId="166" fontId="0" fillId="5" borderId="22" xfId="0" applyNumberFormat="1" applyFill="1" applyBorder="1" applyAlignment="1">
      <alignment wrapText="1"/>
    </xf>
    <xf numFmtId="166" fontId="0" fillId="5" borderId="23" xfId="0" applyNumberFormat="1" applyFill="1" applyBorder="1" applyAlignment="1">
      <alignment wrapText="1"/>
    </xf>
    <xf numFmtId="2" fontId="0" fillId="9" borderId="12" xfId="0" applyNumberFormat="1" applyFill="1" applyBorder="1" applyAlignment="1" applyProtection="1">
      <alignment horizontal="right"/>
      <protection locked="0"/>
    </xf>
    <xf numFmtId="1" fontId="0" fillId="5" borderId="12" xfId="0" applyNumberFormat="1" applyFill="1" applyBorder="1"/>
    <xf numFmtId="0" fontId="2" fillId="5" borderId="0" xfId="0" applyFont="1" applyFill="1" applyAlignment="1">
      <alignment horizontal="center"/>
    </xf>
    <xf numFmtId="0" fontId="1" fillId="5" borderId="19" xfId="0" applyFont="1" applyFill="1" applyBorder="1"/>
    <xf numFmtId="0" fontId="1" fillId="5" borderId="12" xfId="0" applyFont="1" applyFill="1" applyBorder="1"/>
    <xf numFmtId="0" fontId="0" fillId="5" borderId="0" xfId="0" applyFill="1" applyAlignment="1">
      <alignment horizontal="right" wrapText="1"/>
    </xf>
    <xf numFmtId="4" fontId="0" fillId="5" borderId="12" xfId="0" applyNumberFormat="1" applyFill="1" applyBorder="1"/>
    <xf numFmtId="0" fontId="6" fillId="5" borderId="19" xfId="0" applyFont="1" applyFill="1" applyBorder="1"/>
    <xf numFmtId="0" fontId="1" fillId="5" borderId="0" xfId="0" applyFont="1" applyFill="1" applyAlignment="1">
      <alignment horizontal="right" vertical="center" wrapText="1"/>
    </xf>
    <xf numFmtId="165" fontId="1" fillId="5" borderId="12" xfId="0" applyNumberFormat="1" applyFont="1" applyFill="1" applyBorder="1"/>
    <xf numFmtId="0" fontId="0" fillId="5" borderId="0" xfId="0" applyFill="1" applyAlignment="1">
      <alignment horizontal="center" wrapText="1"/>
    </xf>
    <xf numFmtId="0" fontId="0" fillId="5" borderId="20" xfId="0" applyFill="1" applyBorder="1" applyAlignment="1">
      <alignment horizontal="center" wrapText="1"/>
    </xf>
    <xf numFmtId="2" fontId="0" fillId="0" borderId="12" xfId="0" applyNumberFormat="1" applyBorder="1" applyAlignment="1">
      <alignment horizontal="right"/>
    </xf>
    <xf numFmtId="169" fontId="0" fillId="5" borderId="20" xfId="0" applyNumberFormat="1" applyFill="1" applyBorder="1"/>
    <xf numFmtId="0" fontId="1" fillId="5" borderId="20" xfId="0" applyFont="1" applyFill="1" applyBorder="1"/>
    <xf numFmtId="2" fontId="1" fillId="5" borderId="12" xfId="0" applyNumberFormat="1" applyFont="1" applyFill="1" applyBorder="1" applyAlignment="1">
      <alignment horizontal="right"/>
    </xf>
    <xf numFmtId="2" fontId="1" fillId="5" borderId="0" xfId="0" applyNumberFormat="1" applyFont="1" applyFill="1" applyAlignment="1">
      <alignment horizontal="right"/>
    </xf>
    <xf numFmtId="0" fontId="0" fillId="5" borderId="21" xfId="0" applyFill="1" applyBorder="1" applyAlignment="1">
      <alignment horizontal="right"/>
    </xf>
    <xf numFmtId="0" fontId="0" fillId="0" borderId="12" xfId="0" applyBorder="1"/>
    <xf numFmtId="0" fontId="0" fillId="0" borderId="12" xfId="0" applyBorder="1" applyAlignment="1">
      <alignment wrapText="1"/>
    </xf>
    <xf numFmtId="49" fontId="0" fillId="0" borderId="12" xfId="0" applyNumberFormat="1" applyBorder="1"/>
    <xf numFmtId="0" fontId="8" fillId="2" borderId="12" xfId="0" applyFont="1" applyFill="1" applyBorder="1" applyProtection="1">
      <protection locked="0"/>
    </xf>
    <xf numFmtId="0" fontId="8" fillId="4" borderId="12" xfId="0" applyFont="1" applyFill="1" applyBorder="1" applyProtection="1">
      <protection locked="0"/>
    </xf>
    <xf numFmtId="0" fontId="9" fillId="5" borderId="0" xfId="0" applyFont="1" applyFill="1"/>
    <xf numFmtId="0" fontId="19" fillId="8" borderId="33" xfId="0" applyFont="1" applyFill="1" applyBorder="1" applyAlignment="1">
      <alignment horizontal="center" vertical="center"/>
    </xf>
    <xf numFmtId="2" fontId="0" fillId="5" borderId="35" xfId="0" applyNumberFormat="1" applyFill="1" applyBorder="1" applyAlignment="1">
      <alignment wrapText="1"/>
    </xf>
    <xf numFmtId="2" fontId="0" fillId="5" borderId="41" xfId="0" applyNumberFormat="1" applyFill="1" applyBorder="1" applyAlignment="1">
      <alignment wrapText="1"/>
    </xf>
    <xf numFmtId="3" fontId="8" fillId="5" borderId="15" xfId="0" applyNumberFormat="1" applyFont="1" applyFill="1" applyBorder="1"/>
    <xf numFmtId="2" fontId="8" fillId="5" borderId="0" xfId="0" applyNumberFormat="1" applyFont="1" applyFill="1"/>
    <xf numFmtId="49" fontId="0" fillId="5" borderId="12" xfId="0" applyNumberFormat="1" applyFill="1" applyBorder="1"/>
    <xf numFmtId="0" fontId="0" fillId="5" borderId="12" xfId="0" applyFill="1" applyBorder="1"/>
    <xf numFmtId="0" fontId="0" fillId="5" borderId="12" xfId="0" applyFill="1" applyBorder="1" applyAlignment="1">
      <alignment wrapText="1"/>
    </xf>
    <xf numFmtId="14" fontId="0" fillId="2" borderId="12" xfId="0" applyNumberFormat="1" applyFill="1" applyBorder="1" applyProtection="1">
      <protection locked="0"/>
    </xf>
    <xf numFmtId="14" fontId="0" fillId="2" borderId="12" xfId="0" applyNumberFormat="1" applyFill="1" applyBorder="1" applyAlignment="1" applyProtection="1">
      <alignment horizontal="left"/>
      <protection locked="0"/>
    </xf>
    <xf numFmtId="14" fontId="1" fillId="2" borderId="12" xfId="0" applyNumberFormat="1" applyFont="1" applyFill="1" applyBorder="1" applyProtection="1">
      <protection locked="0"/>
    </xf>
    <xf numFmtId="0" fontId="40" fillId="5" borderId="17" xfId="0" applyFont="1" applyFill="1" applyBorder="1"/>
    <xf numFmtId="10" fontId="0" fillId="0" borderId="0" xfId="0" applyNumberFormat="1"/>
    <xf numFmtId="2" fontId="0" fillId="0" borderId="0" xfId="0" applyNumberFormat="1"/>
    <xf numFmtId="3" fontId="0" fillId="2" borderId="0" xfId="0" applyNumberFormat="1" applyFill="1"/>
    <xf numFmtId="0" fontId="34" fillId="3" borderId="82" xfId="1" applyNumberFormat="1" applyFont="1" applyFill="1" applyBorder="1" applyAlignment="1">
      <alignment horizontal="left" wrapText="1"/>
    </xf>
    <xf numFmtId="0" fontId="34" fillId="21" borderId="82" xfId="0" applyFont="1" applyFill="1" applyBorder="1" applyAlignment="1">
      <alignment horizontal="left" wrapText="1"/>
    </xf>
    <xf numFmtId="0" fontId="34" fillId="15" borderId="82" xfId="0" applyFont="1" applyFill="1" applyBorder="1" applyAlignment="1">
      <alignment horizontal="left" wrapText="1"/>
    </xf>
    <xf numFmtId="0" fontId="34" fillId="15" borderId="83" xfId="0" applyFont="1" applyFill="1" applyBorder="1" applyAlignment="1">
      <alignment horizontal="left" wrapText="1"/>
    </xf>
    <xf numFmtId="0" fontId="34" fillId="5" borderId="83" xfId="6" applyNumberFormat="1" applyFont="1" applyFill="1" applyBorder="1" applyAlignment="1">
      <alignment horizontal="left" wrapText="1"/>
    </xf>
    <xf numFmtId="0" fontId="34" fillId="4" borderId="82" xfId="6" applyNumberFormat="1" applyFont="1" applyFill="1" applyBorder="1" applyAlignment="1">
      <alignment horizontal="left" wrapText="1"/>
    </xf>
    <xf numFmtId="0" fontId="34" fillId="7" borderId="82" xfId="6" applyNumberFormat="1" applyFont="1" applyFill="1" applyBorder="1" applyAlignment="1">
      <alignment horizontal="left" wrapText="1"/>
    </xf>
    <xf numFmtId="0" fontId="34" fillId="15" borderId="82" xfId="6" applyNumberFormat="1" applyFont="1" applyFill="1" applyBorder="1" applyAlignment="1">
      <alignment horizontal="left" wrapText="1"/>
    </xf>
    <xf numFmtId="0" fontId="34" fillId="15" borderId="82" xfId="6" applyNumberFormat="1" applyFont="1" applyFill="1" applyBorder="1" applyAlignment="1">
      <alignment wrapText="1"/>
    </xf>
    <xf numFmtId="0" fontId="34" fillId="3" borderId="82" xfId="6" applyNumberFormat="1" applyFont="1" applyFill="1" applyBorder="1" applyAlignment="1">
      <alignment horizontal="left" wrapText="1"/>
    </xf>
    <xf numFmtId="172" fontId="34" fillId="3" borderId="82" xfId="6" applyNumberFormat="1" applyFont="1" applyFill="1" applyBorder="1" applyAlignment="1">
      <alignment horizontal="left" wrapText="1"/>
    </xf>
    <xf numFmtId="14" fontId="34" fillId="16" borderId="82" xfId="6" applyNumberFormat="1" applyFont="1" applyFill="1" applyBorder="1" applyAlignment="1">
      <alignment horizontal="left" wrapText="1"/>
    </xf>
    <xf numFmtId="0" fontId="34" fillId="16" borderId="82" xfId="6" applyNumberFormat="1" applyFont="1" applyFill="1" applyBorder="1" applyAlignment="1">
      <alignment horizontal="left" wrapText="1"/>
    </xf>
    <xf numFmtId="0" fontId="34" fillId="17" borderId="82" xfId="6" applyNumberFormat="1" applyFont="1" applyFill="1" applyBorder="1" applyAlignment="1">
      <alignment horizontal="left" wrapText="1"/>
    </xf>
    <xf numFmtId="0" fontId="34" fillId="18" borderId="82" xfId="6" applyNumberFormat="1" applyFont="1" applyFill="1" applyBorder="1" applyAlignment="1">
      <alignment horizontal="left" wrapText="1"/>
    </xf>
    <xf numFmtId="0" fontId="34" fillId="22" borderId="82" xfId="6" applyNumberFormat="1" applyFont="1" applyFill="1" applyBorder="1" applyAlignment="1">
      <alignment horizontal="left" wrapText="1"/>
    </xf>
    <xf numFmtId="0" fontId="34" fillId="2" borderId="82" xfId="6" applyNumberFormat="1" applyFont="1" applyFill="1" applyBorder="1" applyAlignment="1">
      <alignment horizontal="left" wrapText="1"/>
    </xf>
    <xf numFmtId="0" fontId="34" fillId="19" borderId="82" xfId="6" applyNumberFormat="1" applyFont="1" applyFill="1" applyBorder="1" applyAlignment="1">
      <alignment horizontal="left" wrapText="1"/>
    </xf>
    <xf numFmtId="0" fontId="34" fillId="20" borderId="0" xfId="6" applyNumberFormat="1" applyFont="1" applyFill="1" applyBorder="1" applyAlignment="1">
      <alignment horizontal="left" wrapText="1"/>
    </xf>
    <xf numFmtId="0" fontId="34" fillId="20" borderId="82" xfId="6" applyNumberFormat="1" applyFont="1" applyFill="1" applyBorder="1" applyAlignment="1">
      <alignment horizontal="left" wrapText="1"/>
    </xf>
    <xf numFmtId="0" fontId="34" fillId="21" borderId="82" xfId="6" applyNumberFormat="1" applyFont="1" applyFill="1" applyBorder="1" applyAlignment="1">
      <alignment horizontal="left" wrapText="1"/>
    </xf>
    <xf numFmtId="0" fontId="0" fillId="5" borderId="0" xfId="0" applyFill="1" applyAlignment="1" applyProtection="1">
      <alignment horizontal="center" vertical="center"/>
      <protection locked="0"/>
    </xf>
    <xf numFmtId="0" fontId="8" fillId="5" borderId="0" xfId="0" applyFont="1" applyFill="1" applyAlignment="1">
      <alignment horizontal="left" vertical="center"/>
    </xf>
    <xf numFmtId="0" fontId="56" fillId="23" borderId="68" xfId="0" applyFont="1" applyFill="1" applyBorder="1" applyAlignment="1">
      <alignment vertical="center"/>
    </xf>
    <xf numFmtId="0" fontId="56" fillId="23" borderId="69" xfId="0" applyFont="1" applyFill="1" applyBorder="1" applyAlignment="1">
      <alignment vertical="center"/>
    </xf>
    <xf numFmtId="0" fontId="0" fillId="5" borderId="48" xfId="0" applyFill="1" applyBorder="1" applyAlignment="1">
      <alignment horizontal="left"/>
    </xf>
    <xf numFmtId="0" fontId="8" fillId="5" borderId="0" xfId="0" applyFont="1" applyFill="1" applyAlignment="1">
      <alignment horizontal="left" wrapText="1"/>
    </xf>
    <xf numFmtId="0" fontId="14" fillId="6" borderId="0" xfId="0" applyFont="1" applyFill="1" applyAlignment="1">
      <alignment horizontal="left" wrapText="1"/>
    </xf>
    <xf numFmtId="0" fontId="0" fillId="5" borderId="0" xfId="0" applyFill="1" applyAlignment="1">
      <alignment horizontal="left" vertical="center" wrapText="1"/>
    </xf>
    <xf numFmtId="0" fontId="0" fillId="5" borderId="0" xfId="0" applyFill="1" applyAlignment="1">
      <alignment horizontal="left" wrapText="1"/>
    </xf>
    <xf numFmtId="0" fontId="8" fillId="5" borderId="0" xfId="0" applyFont="1" applyFill="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wrapText="1"/>
    </xf>
    <xf numFmtId="0" fontId="33" fillId="0" borderId="0" xfId="0" applyFont="1" applyAlignment="1">
      <alignment horizontal="center" vertical="center"/>
    </xf>
    <xf numFmtId="0" fontId="14" fillId="5" borderId="0" xfId="0" applyFont="1" applyFill="1" applyAlignment="1">
      <alignment horizontal="left" vertical="top" wrapText="1"/>
    </xf>
    <xf numFmtId="0" fontId="8" fillId="5" borderId="0" xfId="0" applyFont="1" applyFill="1" applyAlignment="1">
      <alignment horizontal="left" vertical="top" wrapText="1"/>
    </xf>
    <xf numFmtId="0" fontId="8" fillId="5" borderId="0" xfId="0" applyFont="1" applyFill="1" applyAlignment="1" applyProtection="1">
      <alignment horizontal="left" wrapText="1"/>
      <protection hidden="1"/>
    </xf>
    <xf numFmtId="0" fontId="8" fillId="5" borderId="0" xfId="0" applyFont="1" applyFill="1" applyAlignment="1">
      <alignment wrapText="1"/>
    </xf>
    <xf numFmtId="0" fontId="0" fillId="4" borderId="26" xfId="0" applyFill="1" applyBorder="1" applyAlignment="1" applyProtection="1">
      <alignment horizontal="left"/>
      <protection locked="0"/>
    </xf>
    <xf numFmtId="0" fontId="0" fillId="9" borderId="48" xfId="0" applyFill="1" applyBorder="1" applyAlignment="1" applyProtection="1">
      <alignment horizontal="left"/>
      <protection locked="0"/>
    </xf>
    <xf numFmtId="0" fontId="0" fillId="4" borderId="1" xfId="0" applyFill="1" applyBorder="1" applyAlignment="1" applyProtection="1">
      <alignment horizontal="left"/>
      <protection locked="0"/>
    </xf>
    <xf numFmtId="0" fontId="0" fillId="4" borderId="2" xfId="0" applyFill="1" applyBorder="1" applyAlignment="1" applyProtection="1">
      <alignment horizontal="left"/>
      <protection locked="0"/>
    </xf>
    <xf numFmtId="0" fontId="0" fillId="4" borderId="3" xfId="0" applyFill="1" applyBorder="1" applyAlignment="1" applyProtection="1">
      <alignment horizontal="left"/>
      <protection locked="0"/>
    </xf>
    <xf numFmtId="165" fontId="8" fillId="9" borderId="26" xfId="0" applyNumberFormat="1" applyFont="1" applyFill="1" applyBorder="1" applyAlignment="1" applyProtection="1">
      <alignment horizontal="left"/>
      <protection locked="0"/>
    </xf>
    <xf numFmtId="165" fontId="8" fillId="9" borderId="49" xfId="0" applyNumberFormat="1" applyFont="1" applyFill="1" applyBorder="1" applyAlignment="1" applyProtection="1">
      <alignment horizontal="left"/>
      <protection locked="0"/>
    </xf>
    <xf numFmtId="10" fontId="0" fillId="9" borderId="48" xfId="0" applyNumberFormat="1" applyFill="1" applyBorder="1" applyAlignment="1" applyProtection="1">
      <alignment horizontal="left"/>
      <protection locked="0"/>
    </xf>
    <xf numFmtId="14" fontId="0" fillId="9" borderId="48" xfId="0" applyNumberFormat="1" applyFill="1" applyBorder="1" applyAlignment="1" applyProtection="1">
      <alignment horizontal="left"/>
      <protection locked="0"/>
    </xf>
    <xf numFmtId="166" fontId="0" fillId="5" borderId="12" xfId="0" applyNumberFormat="1" applyFill="1" applyBorder="1" applyAlignment="1">
      <alignment horizontal="center"/>
    </xf>
    <xf numFmtId="0" fontId="0" fillId="5" borderId="12" xfId="0" applyFill="1" applyBorder="1" applyAlignment="1">
      <alignment horizontal="center"/>
    </xf>
    <xf numFmtId="0" fontId="23" fillId="8" borderId="0" xfId="0" applyFont="1" applyFill="1" applyAlignment="1">
      <alignment horizontal="center" vertical="center"/>
    </xf>
    <xf numFmtId="0" fontId="0" fillId="9" borderId="26" xfId="0" applyFill="1" applyBorder="1" applyAlignment="1" applyProtection="1">
      <alignment horizontal="left"/>
      <protection locked="0"/>
    </xf>
    <xf numFmtId="0" fontId="1" fillId="7" borderId="0" xfId="0" applyFont="1" applyFill="1" applyAlignment="1">
      <alignment horizontal="right"/>
    </xf>
    <xf numFmtId="0" fontId="1" fillId="7" borderId="20" xfId="0" applyFont="1" applyFill="1" applyBorder="1" applyAlignment="1">
      <alignment horizontal="right"/>
    </xf>
    <xf numFmtId="0" fontId="0" fillId="9" borderId="0" xfId="0" applyFill="1" applyAlignment="1" applyProtection="1">
      <alignment horizontal="left"/>
      <protection locked="0"/>
    </xf>
    <xf numFmtId="0" fontId="0" fillId="9" borderId="49" xfId="0" applyFill="1" applyBorder="1" applyAlignment="1" applyProtection="1">
      <alignment horizontal="left"/>
      <protection locked="0"/>
    </xf>
    <xf numFmtId="0" fontId="23" fillId="8" borderId="16" xfId="0" applyFont="1" applyFill="1" applyBorder="1" applyAlignment="1">
      <alignment horizontal="center" vertical="center"/>
    </xf>
    <xf numFmtId="0" fontId="23" fillId="8" borderId="17" xfId="0" applyFont="1" applyFill="1" applyBorder="1" applyAlignment="1">
      <alignment horizontal="center" vertical="center"/>
    </xf>
    <xf numFmtId="0" fontId="23" fillId="8" borderId="18" xfId="0" applyFont="1" applyFill="1" applyBorder="1" applyAlignment="1">
      <alignment horizontal="center" vertical="center"/>
    </xf>
    <xf numFmtId="0" fontId="23" fillId="8" borderId="21" xfId="0" applyFont="1" applyFill="1" applyBorder="1" applyAlignment="1">
      <alignment horizontal="center" vertical="center"/>
    </xf>
    <xf numFmtId="0" fontId="23" fillId="8" borderId="22" xfId="0" applyFont="1" applyFill="1" applyBorder="1" applyAlignment="1">
      <alignment horizontal="center" vertical="center"/>
    </xf>
    <xf numFmtId="0" fontId="23" fillId="8" borderId="23" xfId="0" applyFont="1" applyFill="1" applyBorder="1" applyAlignment="1">
      <alignment horizontal="center" vertical="center"/>
    </xf>
    <xf numFmtId="0" fontId="0" fillId="4" borderId="1" xfId="0" applyFill="1" applyBorder="1" applyAlignment="1" applyProtection="1">
      <alignment horizontal="center"/>
      <protection locked="0"/>
    </xf>
    <xf numFmtId="0" fontId="0" fillId="4" borderId="2" xfId="0" applyFill="1" applyBorder="1" applyAlignment="1" applyProtection="1">
      <alignment horizontal="center"/>
      <protection locked="0"/>
    </xf>
    <xf numFmtId="0" fontId="0" fillId="4" borderId="3" xfId="0" applyFill="1" applyBorder="1" applyAlignment="1" applyProtection="1">
      <alignment horizontal="center"/>
      <protection locked="0"/>
    </xf>
    <xf numFmtId="3" fontId="0" fillId="0" borderId="1" xfId="0" applyNumberFormat="1" applyBorder="1" applyAlignment="1">
      <alignment horizontal="center"/>
    </xf>
    <xf numFmtId="3" fontId="0" fillId="0" borderId="3" xfId="0" applyNumberFormat="1" applyBorder="1" applyAlignment="1">
      <alignment horizontal="center"/>
    </xf>
    <xf numFmtId="0" fontId="0" fillId="5" borderId="0" xfId="0" applyFill="1" applyAlignment="1">
      <alignment horizontal="left" vertical="top" wrapText="1"/>
    </xf>
    <xf numFmtId="3" fontId="0" fillId="5" borderId="1" xfId="0" applyNumberFormat="1" applyFill="1" applyBorder="1" applyAlignment="1">
      <alignment horizontal="center"/>
    </xf>
    <xf numFmtId="3" fontId="0" fillId="5" borderId="3" xfId="0" applyNumberFormat="1" applyFill="1" applyBorder="1" applyAlignment="1">
      <alignment horizontal="center"/>
    </xf>
    <xf numFmtId="0" fontId="0" fillId="5" borderId="17" xfId="0" applyFill="1" applyBorder="1" applyAlignment="1">
      <alignment horizontal="center" wrapText="1"/>
    </xf>
    <xf numFmtId="0" fontId="0" fillId="5" borderId="0" xfId="0" applyFill="1" applyAlignment="1">
      <alignment horizontal="center"/>
    </xf>
    <xf numFmtId="0" fontId="0" fillId="5" borderId="10" xfId="0" applyFill="1" applyBorder="1" applyAlignment="1">
      <alignment horizontal="center"/>
    </xf>
    <xf numFmtId="0" fontId="0" fillId="5" borderId="17" xfId="0" applyFill="1" applyBorder="1" applyAlignment="1">
      <alignment horizontal="center"/>
    </xf>
    <xf numFmtId="3" fontId="0" fillId="9" borderId="1" xfId="0" applyNumberFormat="1" applyFill="1" applyBorder="1" applyAlignment="1" applyProtection="1">
      <alignment horizontal="center"/>
      <protection locked="0"/>
    </xf>
    <xf numFmtId="3" fontId="0" fillId="9" borderId="3" xfId="0" applyNumberFormat="1" applyFill="1" applyBorder="1" applyAlignment="1" applyProtection="1">
      <alignment horizontal="center"/>
      <protection locked="0"/>
    </xf>
    <xf numFmtId="0" fontId="7" fillId="5" borderId="0" xfId="0" applyFont="1" applyFill="1" applyAlignment="1">
      <alignment horizontal="right"/>
    </xf>
    <xf numFmtId="0" fontId="7" fillId="5" borderId="70" xfId="0" applyFont="1" applyFill="1" applyBorder="1" applyAlignment="1">
      <alignment horizontal="right"/>
    </xf>
    <xf numFmtId="0" fontId="19" fillId="10" borderId="4" xfId="0" applyFont="1" applyFill="1" applyBorder="1" applyAlignment="1">
      <alignment horizontal="center" vertical="center"/>
    </xf>
    <xf numFmtId="0" fontId="19" fillId="10" borderId="6" xfId="0" applyFont="1" applyFill="1" applyBorder="1" applyAlignment="1">
      <alignment horizontal="center" vertical="center"/>
    </xf>
    <xf numFmtId="0" fontId="19" fillId="10" borderId="7" xfId="0" applyFont="1" applyFill="1" applyBorder="1" applyAlignment="1">
      <alignment horizontal="center" vertical="center"/>
    </xf>
    <xf numFmtId="0" fontId="19" fillId="10" borderId="8" xfId="0" applyFont="1" applyFill="1" applyBorder="1" applyAlignment="1">
      <alignment horizontal="center" vertical="center"/>
    </xf>
    <xf numFmtId="0" fontId="19" fillId="10" borderId="9" xfId="0" applyFont="1" applyFill="1" applyBorder="1" applyAlignment="1">
      <alignment horizontal="center" vertical="center"/>
    </xf>
    <xf numFmtId="0" fontId="19" fillId="10" borderId="11" xfId="0" applyFont="1" applyFill="1" applyBorder="1" applyAlignment="1">
      <alignment horizontal="center" vertical="center"/>
    </xf>
    <xf numFmtId="0" fontId="19" fillId="11" borderId="4"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9" fillId="11" borderId="7" xfId="0" applyFont="1" applyFill="1" applyBorder="1" applyAlignment="1">
      <alignment horizontal="center" vertical="center" wrapText="1"/>
    </xf>
    <xf numFmtId="0" fontId="19" fillId="11" borderId="8"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1" xfId="0" applyFill="1" applyBorder="1" applyAlignment="1">
      <alignment horizontal="center" vertical="center" wrapText="1"/>
    </xf>
    <xf numFmtId="0" fontId="0" fillId="5" borderId="19" xfId="0" applyFill="1" applyBorder="1" applyAlignment="1">
      <alignment horizontal="left" vertical="top" wrapText="1"/>
    </xf>
    <xf numFmtId="0" fontId="0" fillId="5" borderId="20" xfId="0" applyFill="1" applyBorder="1" applyAlignment="1">
      <alignment horizontal="left" vertical="top" wrapText="1"/>
    </xf>
    <xf numFmtId="0" fontId="0" fillId="5" borderId="21" xfId="0" applyFill="1" applyBorder="1" applyAlignment="1">
      <alignment horizontal="left" vertical="top" wrapText="1"/>
    </xf>
    <xf numFmtId="0" fontId="0" fillId="5" borderId="22" xfId="0" applyFill="1" applyBorder="1" applyAlignment="1">
      <alignment horizontal="left" vertical="top" wrapText="1"/>
    </xf>
    <xf numFmtId="0" fontId="0" fillId="5" borderId="23" xfId="0" applyFill="1" applyBorder="1" applyAlignment="1">
      <alignment horizontal="left" vertical="top" wrapText="1"/>
    </xf>
    <xf numFmtId="0" fontId="34" fillId="5" borderId="2" xfId="0" applyFont="1" applyFill="1" applyBorder="1" applyAlignment="1">
      <alignment horizontal="right"/>
    </xf>
    <xf numFmtId="0" fontId="34" fillId="5" borderId="3" xfId="0" applyFont="1" applyFill="1" applyBorder="1" applyAlignment="1">
      <alignment horizontal="right"/>
    </xf>
    <xf numFmtId="0" fontId="23" fillId="8" borderId="30" xfId="0" applyFont="1" applyFill="1" applyBorder="1" applyAlignment="1">
      <alignment horizontal="center" vertical="center" wrapText="1"/>
    </xf>
    <xf numFmtId="0" fontId="23" fillId="8" borderId="31" xfId="0" applyFont="1" applyFill="1" applyBorder="1" applyAlignment="1">
      <alignment horizontal="center" vertical="center"/>
    </xf>
    <xf numFmtId="0" fontId="23" fillId="8" borderId="32" xfId="0" applyFont="1" applyFill="1" applyBorder="1" applyAlignment="1">
      <alignment horizontal="center" vertical="center"/>
    </xf>
    <xf numFmtId="0" fontId="23" fillId="8" borderId="33" xfId="0" applyFont="1" applyFill="1" applyBorder="1" applyAlignment="1">
      <alignment horizontal="center" vertical="center"/>
    </xf>
    <xf numFmtId="0" fontId="23" fillId="8" borderId="34" xfId="0" applyFont="1" applyFill="1" applyBorder="1" applyAlignment="1">
      <alignment horizontal="center" vertical="center"/>
    </xf>
    <xf numFmtId="0" fontId="23" fillId="8" borderId="3" xfId="0" applyFont="1" applyFill="1" applyBorder="1" applyAlignment="1">
      <alignment horizontal="center" vertical="center"/>
    </xf>
    <xf numFmtId="0" fontId="23" fillId="8" borderId="12" xfId="0" applyFont="1" applyFill="1" applyBorder="1" applyAlignment="1">
      <alignment horizontal="center" vertical="center"/>
    </xf>
    <xf numFmtId="0" fontId="23" fillId="8" borderId="35" xfId="0" applyFont="1" applyFill="1" applyBorder="1" applyAlignment="1">
      <alignment horizontal="center" vertical="center"/>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19" fillId="8" borderId="15"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8" borderId="24" xfId="0" applyFont="1" applyFill="1" applyBorder="1" applyAlignment="1">
      <alignment horizontal="center" vertical="center" wrapText="1"/>
    </xf>
    <xf numFmtId="0" fontId="0" fillId="5" borderId="19" xfId="0" applyFill="1" applyBorder="1" applyAlignment="1">
      <alignment horizontal="right"/>
    </xf>
    <xf numFmtId="0" fontId="0" fillId="5" borderId="8" xfId="0" applyFill="1" applyBorder="1" applyAlignment="1">
      <alignment horizontal="right"/>
    </xf>
    <xf numFmtId="0" fontId="8" fillId="5" borderId="77" xfId="0" applyFont="1" applyFill="1" applyBorder="1" applyAlignment="1">
      <alignment horizontal="center" vertical="top" wrapText="1"/>
    </xf>
    <xf numFmtId="0" fontId="0" fillId="5" borderId="76" xfId="0" applyFill="1" applyBorder="1" applyAlignment="1">
      <alignment horizontal="center" vertical="top" wrapText="1"/>
    </xf>
    <xf numFmtId="0" fontId="0" fillId="5" borderId="7" xfId="0" applyFill="1" applyBorder="1" applyAlignment="1">
      <alignment horizontal="center" vertical="top" wrapText="1"/>
    </xf>
    <xf numFmtId="0" fontId="0" fillId="5" borderId="13" xfId="0" applyFill="1" applyBorder="1" applyAlignment="1">
      <alignment horizontal="center" vertical="top" wrapText="1"/>
    </xf>
    <xf numFmtId="0" fontId="0" fillId="5" borderId="58" xfId="0" applyFill="1" applyBorder="1" applyAlignment="1">
      <alignment horizontal="center"/>
    </xf>
    <xf numFmtId="0" fontId="0" fillId="5" borderId="31" xfId="0" applyFill="1" applyBorder="1" applyAlignment="1">
      <alignment horizontal="center"/>
    </xf>
    <xf numFmtId="0" fontId="0" fillId="5" borderId="59" xfId="0" applyFill="1" applyBorder="1" applyAlignment="1">
      <alignment horizontal="center"/>
    </xf>
    <xf numFmtId="0" fontId="20" fillId="5" borderId="78" xfId="0" applyFont="1" applyFill="1" applyBorder="1" applyAlignment="1">
      <alignment horizontal="center" vertical="center" wrapText="1"/>
    </xf>
    <xf numFmtId="0" fontId="20" fillId="5" borderId="79"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0" fillId="5" borderId="12" xfId="0" applyFill="1" applyBorder="1" applyAlignment="1">
      <alignment horizontal="left" vertical="center" wrapText="1"/>
    </xf>
    <xf numFmtId="0" fontId="0" fillId="5" borderId="12" xfId="0" applyFill="1" applyBorder="1" applyAlignment="1">
      <alignment horizontal="left" vertical="center"/>
    </xf>
    <xf numFmtId="0" fontId="37" fillId="5" borderId="52" xfId="0" applyFont="1" applyFill="1" applyBorder="1" applyAlignment="1">
      <alignment horizontal="center" vertical="center" wrapText="1"/>
    </xf>
    <xf numFmtId="0" fontId="37" fillId="5" borderId="53" xfId="0" applyFont="1" applyFill="1" applyBorder="1" applyAlignment="1">
      <alignment horizontal="center" vertical="center" wrapText="1"/>
    </xf>
    <xf numFmtId="0" fontId="37" fillId="5" borderId="60" xfId="0" applyFont="1" applyFill="1" applyBorder="1" applyAlignment="1">
      <alignment horizontal="center" vertical="center" wrapText="1"/>
    </xf>
    <xf numFmtId="0" fontId="37" fillId="5" borderId="54" xfId="0" applyFont="1" applyFill="1" applyBorder="1" applyAlignment="1">
      <alignment horizontal="center" vertical="center" wrapText="1"/>
    </xf>
    <xf numFmtId="0" fontId="37" fillId="5" borderId="0" xfId="0" applyFont="1" applyFill="1" applyAlignment="1">
      <alignment horizontal="center" vertical="center" wrapText="1"/>
    </xf>
    <xf numFmtId="0" fontId="37" fillId="5" borderId="55" xfId="0" applyFont="1" applyFill="1" applyBorder="1" applyAlignment="1">
      <alignment horizontal="center" vertical="center" wrapText="1"/>
    </xf>
    <xf numFmtId="0" fontId="37" fillId="5" borderId="61" xfId="0" applyFont="1" applyFill="1" applyBorder="1" applyAlignment="1">
      <alignment horizontal="center" vertical="center" wrapText="1"/>
    </xf>
    <xf numFmtId="0" fontId="37" fillId="5" borderId="62" xfId="0" applyFont="1" applyFill="1" applyBorder="1" applyAlignment="1">
      <alignment horizontal="center" vertical="center" wrapText="1"/>
    </xf>
    <xf numFmtId="0" fontId="37" fillId="5" borderId="63" xfId="0" applyFont="1" applyFill="1" applyBorder="1" applyAlignment="1">
      <alignment horizontal="center" vertical="center" wrapText="1"/>
    </xf>
    <xf numFmtId="0" fontId="8" fillId="5" borderId="21" xfId="0" applyFont="1" applyFill="1" applyBorder="1" applyAlignment="1">
      <alignment horizontal="right"/>
    </xf>
    <xf numFmtId="0" fontId="8" fillId="5" borderId="57" xfId="0" applyFont="1" applyFill="1" applyBorder="1" applyAlignment="1">
      <alignment horizontal="right"/>
    </xf>
    <xf numFmtId="166" fontId="0" fillId="9" borderId="1" xfId="0" applyNumberFormat="1" applyFill="1" applyBorder="1" applyAlignment="1" applyProtection="1">
      <alignment horizontal="center"/>
      <protection locked="0"/>
    </xf>
    <xf numFmtId="166" fontId="0" fillId="9" borderId="3" xfId="0" applyNumberFormat="1" applyFill="1" applyBorder="1" applyAlignment="1" applyProtection="1">
      <alignment horizontal="center"/>
      <protection locked="0"/>
    </xf>
    <xf numFmtId="166" fontId="0" fillId="9" borderId="38" xfId="0" applyNumberFormat="1" applyFill="1" applyBorder="1" applyAlignment="1" applyProtection="1">
      <alignment horizontal="center"/>
      <protection locked="0"/>
    </xf>
    <xf numFmtId="168" fontId="0" fillId="9" borderId="42" xfId="0" applyNumberFormat="1" applyFill="1" applyBorder="1" applyAlignment="1" applyProtection="1">
      <alignment horizontal="center"/>
      <protection locked="0"/>
    </xf>
    <xf numFmtId="168" fontId="0" fillId="9" borderId="43" xfId="0" applyNumberFormat="1" applyFill="1" applyBorder="1" applyAlignment="1" applyProtection="1">
      <alignment horizontal="center"/>
      <protection locked="0"/>
    </xf>
    <xf numFmtId="168" fontId="0" fillId="9" borderId="44" xfId="0" applyNumberFormat="1" applyFill="1" applyBorder="1" applyAlignment="1" applyProtection="1">
      <alignment horizontal="center"/>
      <protection locked="0"/>
    </xf>
    <xf numFmtId="0" fontId="1" fillId="5" borderId="0" xfId="0" applyFont="1" applyFill="1" applyAlignment="1">
      <alignment horizontal="left"/>
    </xf>
    <xf numFmtId="0" fontId="0" fillId="5" borderId="0" xfId="0" applyFill="1" applyAlignment="1">
      <alignment horizontal="center" wrapText="1"/>
    </xf>
    <xf numFmtId="2" fontId="0" fillId="9" borderId="2" xfId="0" applyNumberFormat="1" applyFill="1" applyBorder="1" applyAlignment="1" applyProtection="1">
      <alignment horizontal="center"/>
      <protection locked="0"/>
    </xf>
    <xf numFmtId="2" fontId="0" fillId="9" borderId="3" xfId="0" applyNumberFormat="1" applyFill="1" applyBorder="1" applyAlignment="1" applyProtection="1">
      <alignment horizontal="center"/>
      <protection locked="0"/>
    </xf>
    <xf numFmtId="2" fontId="0" fillId="9" borderId="12" xfId="0" applyNumberFormat="1" applyFill="1" applyBorder="1" applyAlignment="1" applyProtection="1">
      <alignment horizontal="center"/>
      <protection locked="0"/>
    </xf>
    <xf numFmtId="0" fontId="8" fillId="5" borderId="1" xfId="0" applyFont="1" applyFill="1" applyBorder="1" applyAlignment="1">
      <alignment horizontal="left"/>
    </xf>
    <xf numFmtId="0" fontId="8" fillId="5" borderId="2" xfId="0" applyFont="1" applyFill="1" applyBorder="1" applyAlignment="1">
      <alignment horizontal="left"/>
    </xf>
    <xf numFmtId="0" fontId="8" fillId="5" borderId="3" xfId="0" applyFont="1" applyFill="1" applyBorder="1" applyAlignment="1">
      <alignment horizontal="left"/>
    </xf>
    <xf numFmtId="0" fontId="8" fillId="9" borderId="1" xfId="0" applyFont="1" applyFill="1" applyBorder="1" applyAlignment="1" applyProtection="1">
      <alignment horizontal="left"/>
      <protection locked="0"/>
    </xf>
    <xf numFmtId="0" fontId="8" fillId="9" borderId="2" xfId="0" applyFont="1" applyFill="1" applyBorder="1" applyAlignment="1" applyProtection="1">
      <alignment horizontal="left"/>
      <protection locked="0"/>
    </xf>
    <xf numFmtId="0" fontId="8" fillId="9" borderId="3" xfId="0" applyFont="1" applyFill="1" applyBorder="1" applyAlignment="1" applyProtection="1">
      <alignment horizontal="left"/>
      <protection locked="0"/>
    </xf>
    <xf numFmtId="0" fontId="0" fillId="5" borderId="0" xfId="0" applyFill="1" applyAlignment="1">
      <alignment horizontal="center" vertical="center" wrapText="1"/>
    </xf>
    <xf numFmtId="0" fontId="8" fillId="5" borderId="0" xfId="0" applyFont="1" applyFill="1" applyAlignment="1">
      <alignment horizontal="center" vertical="center" wrapText="1"/>
    </xf>
    <xf numFmtId="0" fontId="0" fillId="4" borderId="12" xfId="0" applyFill="1" applyBorder="1" applyAlignment="1" applyProtection="1">
      <alignment horizontal="center" vertical="center" wrapText="1"/>
      <protection locked="0"/>
    </xf>
    <xf numFmtId="0" fontId="0" fillId="5" borderId="10" xfId="0" applyFill="1" applyBorder="1" applyAlignment="1">
      <alignment horizontal="center" wrapText="1"/>
    </xf>
    <xf numFmtId="0" fontId="8" fillId="5" borderId="0" xfId="0" applyFont="1" applyFill="1" applyAlignment="1">
      <alignment horizontal="center" vertical="center"/>
    </xf>
    <xf numFmtId="0" fontId="34" fillId="5" borderId="0" xfId="0" applyFont="1" applyFill="1" applyAlignment="1">
      <alignment horizontal="right" vertical="top"/>
    </xf>
    <xf numFmtId="0" fontId="0" fillId="5" borderId="10" xfId="0" applyFill="1" applyBorder="1" applyAlignment="1">
      <alignment horizontal="center" vertical="center"/>
    </xf>
    <xf numFmtId="0" fontId="0" fillId="5" borderId="10" xfId="0" applyFill="1" applyBorder="1" applyAlignment="1">
      <alignment horizontal="center" vertical="center" wrapText="1"/>
    </xf>
    <xf numFmtId="0" fontId="0" fillId="5" borderId="0" xfId="0" applyFill="1" applyAlignment="1">
      <alignment horizontal="left"/>
    </xf>
    <xf numFmtId="0" fontId="0" fillId="5" borderId="8" xfId="0" applyFill="1" applyBorder="1" applyAlignment="1">
      <alignment horizontal="left"/>
    </xf>
    <xf numFmtId="0" fontId="0" fillId="5" borderId="0" xfId="0" applyFill="1" applyAlignment="1">
      <alignment horizontal="left" vertical="center"/>
    </xf>
    <xf numFmtId="0" fontId="0" fillId="4" borderId="12" xfId="0" applyFill="1" applyBorder="1" applyAlignment="1" applyProtection="1">
      <alignment horizontal="left"/>
      <protection locked="0"/>
    </xf>
    <xf numFmtId="3" fontId="34" fillId="5" borderId="0" xfId="0" applyNumberFormat="1" applyFont="1" applyFill="1" applyAlignment="1">
      <alignment horizontal="right" vertical="top" wrapText="1"/>
    </xf>
    <xf numFmtId="3" fontId="34" fillId="5" borderId="22" xfId="0" applyNumberFormat="1" applyFont="1" applyFill="1" applyBorder="1" applyAlignment="1">
      <alignment horizontal="right" vertical="top" wrapText="1"/>
    </xf>
    <xf numFmtId="0" fontId="1" fillId="5" borderId="0" xfId="0" applyFont="1" applyFill="1" applyAlignment="1">
      <alignment horizontal="right"/>
    </xf>
    <xf numFmtId="0" fontId="0" fillId="5" borderId="17" xfId="0" applyFill="1" applyBorder="1" applyAlignment="1">
      <alignment horizontal="left" vertical="center"/>
    </xf>
    <xf numFmtId="0" fontId="36" fillId="5" borderId="17" xfId="0" applyFont="1" applyFill="1" applyBorder="1" applyAlignment="1">
      <alignment horizontal="left" wrapText="1"/>
    </xf>
    <xf numFmtId="0" fontId="36" fillId="5" borderId="0" xfId="0" applyFont="1" applyFill="1" applyAlignment="1">
      <alignment horizontal="left" wrapText="1"/>
    </xf>
    <xf numFmtId="0" fontId="36" fillId="5" borderId="17" xfId="0" applyFont="1" applyFill="1" applyBorder="1" applyAlignment="1">
      <alignment horizontal="left" vertical="top" wrapText="1"/>
    </xf>
    <xf numFmtId="0" fontId="19" fillId="8" borderId="46" xfId="0" applyFont="1" applyFill="1" applyBorder="1" applyAlignment="1">
      <alignment horizontal="center" vertical="center"/>
    </xf>
    <xf numFmtId="0" fontId="19" fillId="8" borderId="80" xfId="0" applyFont="1" applyFill="1" applyBorder="1" applyAlignment="1">
      <alignment horizontal="center" vertical="center"/>
    </xf>
    <xf numFmtId="0" fontId="19" fillId="8" borderId="31" xfId="0" applyFont="1" applyFill="1" applyBorder="1" applyAlignment="1">
      <alignment horizontal="center" vertical="center"/>
    </xf>
    <xf numFmtId="0" fontId="0" fillId="5" borderId="34" xfId="0" applyFill="1" applyBorder="1" applyAlignment="1">
      <alignment horizontal="left" wrapText="1"/>
    </xf>
    <xf numFmtId="0" fontId="0" fillId="5" borderId="12" xfId="0" applyFill="1" applyBorder="1" applyAlignment="1">
      <alignment horizontal="left" wrapText="1"/>
    </xf>
    <xf numFmtId="0" fontId="0" fillId="5" borderId="47" xfId="0" applyFill="1" applyBorder="1" applyAlignment="1">
      <alignment horizontal="left" wrapText="1"/>
    </xf>
    <xf numFmtId="0" fontId="0" fillId="5" borderId="81" xfId="0" applyFill="1" applyBorder="1" applyAlignment="1">
      <alignment horizontal="left" wrapText="1"/>
    </xf>
    <xf numFmtId="0" fontId="0" fillId="5" borderId="43" xfId="0" applyFill="1" applyBorder="1" applyAlignment="1">
      <alignment horizontal="left" wrapText="1"/>
    </xf>
    <xf numFmtId="0" fontId="1" fillId="5" borderId="71" xfId="0" applyFont="1" applyFill="1" applyBorder="1" applyAlignment="1">
      <alignment horizontal="center" vertical="center"/>
    </xf>
    <xf numFmtId="0" fontId="1" fillId="5" borderId="72" xfId="0" applyFont="1" applyFill="1" applyBorder="1" applyAlignment="1">
      <alignment horizontal="center" vertical="center"/>
    </xf>
    <xf numFmtId="0" fontId="1" fillId="5" borderId="73" xfId="0" applyFont="1" applyFill="1" applyBorder="1" applyAlignment="1">
      <alignment horizontal="center" vertical="center"/>
    </xf>
    <xf numFmtId="0" fontId="6" fillId="5" borderId="0" xfId="0" applyFont="1" applyFill="1" applyAlignment="1">
      <alignment horizontal="center" vertical="center" wrapText="1"/>
    </xf>
    <xf numFmtId="0" fontId="0" fillId="5" borderId="13" xfId="0" applyFill="1" applyBorder="1" applyAlignment="1">
      <alignment horizontal="center" vertical="center" wrapText="1"/>
    </xf>
    <xf numFmtId="0" fontId="0" fillId="5" borderId="24" xfId="0" applyFill="1" applyBorder="1" applyAlignment="1">
      <alignment horizontal="center" vertical="center" wrapText="1"/>
    </xf>
    <xf numFmtId="0" fontId="53" fillId="8" borderId="0" xfId="0" applyFont="1" applyFill="1" applyAlignment="1">
      <alignment horizontal="center"/>
    </xf>
  </cellXfs>
  <cellStyles count="7">
    <cellStyle name="Comma" xfId="6" builtinId="3"/>
    <cellStyle name="Comma 2" xfId="5" xr:uid="{32EE72F8-5BC8-48F6-A0C4-D7968A68D384}"/>
    <cellStyle name="Normal" xfId="0" builtinId="0"/>
    <cellStyle name="Normal 2" xfId="2" xr:uid="{5E735C1D-244E-47E3-AA4F-496F10730E48}"/>
    <cellStyle name="Normal 2 2" xfId="3" xr:uid="{ECA57C6E-2DBD-4CC6-86B4-073BABB32511}"/>
    <cellStyle name="Normal 3" xfId="4" xr:uid="{E7636EFE-26EA-43C3-82CE-C4135949759B}"/>
    <cellStyle name="Percent" xfId="1" builtinId="5"/>
  </cellStyles>
  <dxfs count="116">
    <dxf>
      <fill>
        <patternFill>
          <bgColor theme="0" tint="-0.14996795556505021"/>
        </patternFill>
      </fill>
    </dxf>
    <dxf>
      <font>
        <color rgb="FF006100"/>
      </font>
      <fill>
        <patternFill>
          <bgColor rgb="FFC6EFCE"/>
        </patternFill>
      </fill>
    </dxf>
    <dxf>
      <fill>
        <patternFill patternType="none">
          <fgColor indexed="64"/>
          <bgColor auto="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numFmt numFmtId="3" formatCode="#,##0"/>
    </dxf>
    <dxf>
      <fill>
        <patternFill patternType="solid">
          <fgColor indexed="64"/>
          <bgColor theme="0" tint="-0.14999847407452621"/>
        </patternFill>
      </fill>
    </dxf>
    <dxf>
      <fill>
        <patternFill patternType="solid">
          <fgColor indexed="64"/>
          <bgColor theme="0" tint="-0.14999847407452621"/>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fill>
        <patternFill patternType="solid">
          <fgColor indexed="64"/>
          <bgColor theme="0" tint="-0.14999847407452621"/>
        </patternFill>
      </fill>
    </dxf>
    <dxf>
      <numFmt numFmtId="3" formatCode="#,##0"/>
      <fill>
        <patternFill patternType="solid">
          <fgColor indexed="64"/>
          <bgColor theme="0" tint="-0.14999847407452621"/>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numFmt numFmtId="3" formatCode="#,##0"/>
    </dxf>
    <dxf>
      <numFmt numFmtId="3" formatCode="#,##0"/>
    </dxf>
    <dxf>
      <numFmt numFmtId="3" formatCode="#,##0"/>
    </dxf>
    <dxf>
      <numFmt numFmtId="3" formatCode="#,##0"/>
    </dxf>
    <dxf>
      <fill>
        <patternFill patternType="solid">
          <fgColor indexed="64"/>
          <bgColor theme="0" tint="-0.14999847407452621"/>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fgColor indexed="64"/>
          <bgColor theme="0" tint="-0.14999847407452621"/>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fgColor indexed="64"/>
          <bgColor theme="0" tint="-0.14999847407452621"/>
        </patternFill>
      </fill>
    </dxf>
    <dxf>
      <numFmt numFmtId="2" formatCode="0.00"/>
    </dxf>
    <dxf>
      <fill>
        <patternFill patternType="solid">
          <fgColor indexed="64"/>
          <bgColor theme="0" tint="-0.14999847407452621"/>
        </patternFill>
      </fill>
    </dxf>
    <dxf>
      <fill>
        <patternFill patternType="solid">
          <fgColor indexed="64"/>
          <bgColor theme="0" tint="-0.14999847407452621"/>
        </patternFill>
      </fill>
    </dxf>
    <dxf>
      <numFmt numFmtId="2" formatCode="0.00"/>
    </dxf>
    <dxf>
      <numFmt numFmtId="2" formatCode="0.00"/>
    </dxf>
    <dxf>
      <numFmt numFmtId="2" formatCode="0.00"/>
    </dxf>
    <dxf>
      <numFmt numFmtId="2" formatCode="0.00"/>
    </dxf>
    <dxf>
      <numFmt numFmtId="2" formatCode="0.00"/>
    </dxf>
    <dxf>
      <numFmt numFmtId="2" formatCode="0.00"/>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none">
          <fgColor indexed="64"/>
          <bgColor auto="1"/>
        </patternFill>
      </fill>
    </dxf>
    <dxf>
      <numFmt numFmtId="3" formatCode="#,##0"/>
    </dxf>
    <dxf>
      <numFmt numFmtId="3" formatCode="#,##0"/>
    </dxf>
    <dxf>
      <numFmt numFmtId="3" formatCode="#,##0"/>
    </dxf>
    <dxf>
      <numFmt numFmtId="3" formatCode="#,##0"/>
    </dxf>
    <dxf>
      <numFmt numFmtId="2" formatCode="0.00"/>
    </dxf>
    <dxf>
      <numFmt numFmtId="2" formatCode="0.00"/>
    </dxf>
    <dxf>
      <numFmt numFmtId="2" formatCode="0.00"/>
    </dxf>
    <dxf>
      <numFmt numFmtId="2" formatCode="0.00"/>
    </dxf>
    <dxf>
      <numFmt numFmtId="2" formatCode="0.00"/>
    </dxf>
    <dxf>
      <fill>
        <patternFill patternType="solid">
          <fgColor indexed="64"/>
          <bgColor theme="0" tint="-0.14999847407452621"/>
        </patternFill>
      </fill>
    </dxf>
    <dxf>
      <numFmt numFmtId="2" formatCode="0.00"/>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numFmt numFmtId="14" formatCode="0.00%"/>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patternFill>
      </fill>
    </dxf>
    <dxf>
      <border outline="0">
        <top style="thin">
          <color auto="1"/>
        </top>
      </border>
    </dxf>
    <dxf>
      <fill>
        <patternFill patternType="solid">
          <fgColor indexed="64"/>
          <bgColor theme="0" tint="-0.14999847407452621"/>
        </patternFill>
      </fill>
    </dxf>
    <dxf>
      <border outline="0">
        <bottom style="double">
          <color auto="1"/>
        </bottom>
      </border>
    </dxf>
    <dxf>
      <font>
        <b/>
        <i val="0"/>
        <strike val="0"/>
        <condense val="0"/>
        <extend val="0"/>
        <outline val="0"/>
        <shadow val="0"/>
        <u val="none"/>
        <vertAlign val="baseline"/>
        <sz val="11"/>
        <color auto="1"/>
        <name val="Calibri"/>
        <family val="2"/>
        <scheme val="minor"/>
      </font>
      <fill>
        <patternFill patternType="solid">
          <fgColor indexed="64"/>
          <bgColor theme="5"/>
        </patternFill>
      </fill>
      <alignment horizontal="left" vertical="bottom" textRotation="0" wrapText="1" indent="0" justifyLastLine="0" shrinkToFit="0" readingOrder="0"/>
    </dxf>
  </dxfs>
  <tableStyles count="1" defaultTableStyle="TableStyleMedium2" defaultPivotStyle="PivotStyleLight16">
    <tableStyle name="Table Style 1" pivot="0" count="0" xr9:uid="{396239EE-691C-49B2-BDED-C5D15DCEE3F2}"/>
  </tableStyles>
  <colors>
    <mruColors>
      <color rgb="FF00837B"/>
      <color rgb="FF00CC66"/>
      <color rgb="FFCCFF99"/>
      <color rgb="FF00FF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Annual Carbon Profile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214596394936263"/>
          <c:y val="0.27532193806352717"/>
          <c:w val="0.79929466322018883"/>
          <c:h val="0.61816627260435419"/>
        </c:manualLayout>
      </c:layout>
      <c:barChart>
        <c:barDir val="col"/>
        <c:grouping val="stacked"/>
        <c:varyColors val="0"/>
        <c:ser>
          <c:idx val="0"/>
          <c:order val="0"/>
          <c:tx>
            <c:strRef>
              <c:f>'Carbon Summary'!$C$3</c:f>
              <c:strCache>
                <c:ptCount val="1"/>
                <c:pt idx="0">
                  <c:v>Emissions</c:v>
                </c:pt>
              </c:strCache>
            </c:strRef>
          </c:tx>
          <c:spPr>
            <a:solidFill>
              <a:schemeClr val="accent1"/>
            </a:solidFill>
            <a:ln>
              <a:noFill/>
            </a:ln>
            <a:effectLst/>
          </c:spPr>
          <c:invertIfNegative val="0"/>
          <c:cat>
            <c:strRef>
              <c:f>'Carbon Summary'!$B$4:$B$6</c:f>
              <c:strCache>
                <c:ptCount val="3"/>
                <c:pt idx="0">
                  <c:v>Direct (Scope 1)</c:v>
                </c:pt>
                <c:pt idx="1">
                  <c:v>Indirect - Energy (Scope 2)</c:v>
                </c:pt>
                <c:pt idx="2">
                  <c:v>Indirect - Other (Scope 3)</c:v>
                </c:pt>
              </c:strCache>
            </c:strRef>
          </c:cat>
          <c:val>
            <c:numRef>
              <c:f>'Carbon Summary'!$C$4:$C$6</c:f>
              <c:numCache>
                <c:formatCode>#,##0.0</c:formatCode>
                <c:ptCount val="3"/>
                <c:pt idx="0">
                  <c:v>#N/A</c:v>
                </c:pt>
                <c:pt idx="1">
                  <c:v>#N/A</c:v>
                </c:pt>
                <c:pt idx="2">
                  <c:v>0</c:v>
                </c:pt>
              </c:numCache>
            </c:numRef>
          </c:val>
          <c:extLst>
            <c:ext xmlns:c16="http://schemas.microsoft.com/office/drawing/2014/chart" uri="{C3380CC4-5D6E-409C-BE32-E72D297353CC}">
              <c16:uniqueId val="{00000000-B4EF-4333-AF15-76B8A1F2860B}"/>
            </c:ext>
          </c:extLst>
        </c:ser>
        <c:ser>
          <c:idx val="1"/>
          <c:order val="1"/>
          <c:tx>
            <c:strRef>
              <c:f>'Carbon Summary'!$D$3</c:f>
              <c:strCache>
                <c:ptCount val="1"/>
                <c:pt idx="0">
                  <c:v>Biogas</c:v>
                </c:pt>
              </c:strCache>
            </c:strRef>
          </c:tx>
          <c:spPr>
            <a:solidFill>
              <a:schemeClr val="accent2">
                <a:lumMod val="75000"/>
              </a:schemeClr>
            </a:solidFill>
            <a:ln>
              <a:noFill/>
            </a:ln>
            <a:effectLst/>
          </c:spPr>
          <c:invertIfNegative val="0"/>
          <c:cat>
            <c:strRef>
              <c:f>'Carbon Summary'!$B$4:$B$6</c:f>
              <c:strCache>
                <c:ptCount val="3"/>
                <c:pt idx="0">
                  <c:v>Direct (Scope 1)</c:v>
                </c:pt>
                <c:pt idx="1">
                  <c:v>Indirect - Energy (Scope 2)</c:v>
                </c:pt>
                <c:pt idx="2">
                  <c:v>Indirect - Other (Scope 3)</c:v>
                </c:pt>
              </c:strCache>
            </c:strRef>
          </c:cat>
          <c:val>
            <c:numRef>
              <c:f>'Carbon Summary'!$D$4:$D$6</c:f>
              <c:numCache>
                <c:formatCode>#,##0.0</c:formatCode>
                <c:ptCount val="3"/>
                <c:pt idx="0">
                  <c:v>#N/A</c:v>
                </c:pt>
              </c:numCache>
            </c:numRef>
          </c:val>
          <c:extLst>
            <c:ext xmlns:c16="http://schemas.microsoft.com/office/drawing/2014/chart" uri="{C3380CC4-5D6E-409C-BE32-E72D297353CC}">
              <c16:uniqueId val="{00000001-B4EF-4333-AF15-76B8A1F2860B}"/>
            </c:ext>
          </c:extLst>
        </c:ser>
        <c:ser>
          <c:idx val="2"/>
          <c:order val="2"/>
          <c:tx>
            <c:strRef>
              <c:f>'Carbon Summary'!$E$3</c:f>
              <c:strCache>
                <c:ptCount val="1"/>
                <c:pt idx="0">
                  <c:v>Biomass</c:v>
                </c:pt>
              </c:strCache>
            </c:strRef>
          </c:tx>
          <c:spPr>
            <a:solidFill>
              <a:schemeClr val="accent2"/>
            </a:solidFill>
            <a:ln>
              <a:noFill/>
            </a:ln>
            <a:effectLst/>
          </c:spPr>
          <c:invertIfNegative val="0"/>
          <c:cat>
            <c:strRef>
              <c:f>'Carbon Summary'!$B$4:$B$6</c:f>
              <c:strCache>
                <c:ptCount val="3"/>
                <c:pt idx="0">
                  <c:v>Direct (Scope 1)</c:v>
                </c:pt>
                <c:pt idx="1">
                  <c:v>Indirect - Energy (Scope 2)</c:v>
                </c:pt>
                <c:pt idx="2">
                  <c:v>Indirect - Other (Scope 3)</c:v>
                </c:pt>
              </c:strCache>
            </c:strRef>
          </c:cat>
          <c:val>
            <c:numRef>
              <c:f>'Carbon Summary'!$E$4:$E$6</c:f>
              <c:numCache>
                <c:formatCode>#,##0.0</c:formatCode>
                <c:ptCount val="3"/>
                <c:pt idx="0">
                  <c:v>0</c:v>
                </c:pt>
              </c:numCache>
            </c:numRef>
          </c:val>
          <c:extLst>
            <c:ext xmlns:c16="http://schemas.microsoft.com/office/drawing/2014/chart" uri="{C3380CC4-5D6E-409C-BE32-E72D297353CC}">
              <c16:uniqueId val="{00000002-B4EF-4333-AF15-76B8A1F2860B}"/>
            </c:ext>
          </c:extLst>
        </c:ser>
        <c:ser>
          <c:idx val="3"/>
          <c:order val="3"/>
          <c:tx>
            <c:strRef>
              <c:f>'Carbon Summary'!$F$3</c:f>
              <c:strCache>
                <c:ptCount val="1"/>
                <c:pt idx="0">
                  <c:v>Green Power Products</c:v>
                </c:pt>
              </c:strCache>
            </c:strRef>
          </c:tx>
          <c:spPr>
            <a:solidFill>
              <a:schemeClr val="accent6"/>
            </a:solidFill>
            <a:ln>
              <a:noFill/>
            </a:ln>
            <a:effectLst/>
          </c:spPr>
          <c:invertIfNegative val="0"/>
          <c:cat>
            <c:strRef>
              <c:f>'Carbon Summary'!$B$4:$B$6</c:f>
              <c:strCache>
                <c:ptCount val="3"/>
                <c:pt idx="0">
                  <c:v>Direct (Scope 1)</c:v>
                </c:pt>
                <c:pt idx="1">
                  <c:v>Indirect - Energy (Scope 2)</c:v>
                </c:pt>
                <c:pt idx="2">
                  <c:v>Indirect - Other (Scope 3)</c:v>
                </c:pt>
              </c:strCache>
            </c:strRef>
          </c:cat>
          <c:val>
            <c:numRef>
              <c:f>'Carbon Summary'!$F$4:$F$6</c:f>
              <c:numCache>
                <c:formatCode>#,##0.0</c:formatCode>
                <c:ptCount val="3"/>
                <c:pt idx="1">
                  <c:v>#N/A</c:v>
                </c:pt>
              </c:numCache>
            </c:numRef>
          </c:val>
          <c:extLst>
            <c:ext xmlns:c16="http://schemas.microsoft.com/office/drawing/2014/chart" uri="{C3380CC4-5D6E-409C-BE32-E72D297353CC}">
              <c16:uniqueId val="{00000001-34DC-4DC5-89E0-AED6282F6264}"/>
            </c:ext>
          </c:extLst>
        </c:ser>
        <c:dLbls>
          <c:showLegendKey val="0"/>
          <c:showVal val="0"/>
          <c:showCatName val="0"/>
          <c:showSerName val="0"/>
          <c:showPercent val="0"/>
          <c:showBubbleSize val="0"/>
        </c:dLbls>
        <c:gapWidth val="150"/>
        <c:overlap val="100"/>
        <c:axId val="728012200"/>
        <c:axId val="728013512"/>
      </c:barChart>
      <c:catAx>
        <c:axId val="728012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28013512"/>
        <c:crosses val="autoZero"/>
        <c:auto val="1"/>
        <c:lblAlgn val="ctr"/>
        <c:lblOffset val="100"/>
        <c:noMultiLvlLbl val="0"/>
      </c:catAx>
      <c:valAx>
        <c:axId val="728013512"/>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Carbon Emissions </a:t>
                </a:r>
              </a:p>
              <a:p>
                <a:pPr>
                  <a:defRPr/>
                </a:pPr>
                <a:r>
                  <a:rPr lang="en-CA"/>
                  <a:t>(kg of CO</a:t>
                </a:r>
                <a:r>
                  <a:rPr lang="en-CA" baseline="-25000"/>
                  <a:t>2</a:t>
                </a:r>
                <a:r>
                  <a:rPr lang="en-CA"/>
                  <a:t>e)</a:t>
                </a:r>
              </a:p>
            </c:rich>
          </c:tx>
          <c:layout>
            <c:manualLayout>
              <c:xMode val="edge"/>
              <c:yMode val="edge"/>
              <c:x val="7.7888865172329154E-3"/>
              <c:y val="0.3835218175323039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8012200"/>
        <c:crosses val="autoZero"/>
        <c:crossBetween val="between"/>
      </c:valAx>
      <c:spPr>
        <a:noFill/>
        <a:ln>
          <a:solidFill>
            <a:schemeClr val="bg1">
              <a:lumMod val="75000"/>
            </a:schemeClr>
          </a:solidFill>
        </a:ln>
        <a:effectLst/>
      </c:spPr>
    </c:plotArea>
    <c:legend>
      <c:legendPos val="t"/>
      <c:layout>
        <c:manualLayout>
          <c:xMode val="edge"/>
          <c:yMode val="edge"/>
          <c:x val="0.18249018535098524"/>
          <c:y val="0.15192820331813792"/>
          <c:w val="0.81750982958200114"/>
          <c:h val="7.691432562242522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Annual Carbon Emissions Intensity</a:t>
            </a:r>
          </a:p>
          <a:p>
            <a:pPr>
              <a:defRPr/>
            </a:pPr>
            <a:r>
              <a:rPr lang="en-US" sz="1200"/>
              <a:t>(kg of CO</a:t>
            </a:r>
            <a:r>
              <a:rPr lang="en-US" sz="1200" baseline="-25000"/>
              <a:t>2</a:t>
            </a:r>
            <a:r>
              <a:rPr lang="en-US" sz="1200"/>
              <a:t>e per m</a:t>
            </a:r>
            <a:r>
              <a:rPr lang="en-US" sz="1200" baseline="30000"/>
              <a:t>2</a:t>
            </a:r>
            <a:r>
              <a:rPr lang="en-US" sz="1200"/>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097973959496367"/>
          <c:y val="0.33088267495446527"/>
          <c:w val="0.38413178281258054"/>
          <c:h val="0.6422038766852539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D0E-43F2-968F-ECA04BF2C74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D0E-43F2-968F-ECA04BF2C742}"/>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7D0E-43F2-968F-ECA04BF2C74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D0E-43F2-968F-ECA04BF2C742}"/>
              </c:ext>
            </c:extLst>
          </c:dPt>
          <c:dPt>
            <c:idx val="4"/>
            <c:bubble3D val="0"/>
            <c:spPr>
              <a:solidFill>
                <a:srgbClr val="00837B"/>
              </a:solidFill>
              <a:ln w="19050">
                <a:solidFill>
                  <a:schemeClr val="lt1"/>
                </a:solidFill>
              </a:ln>
              <a:effectLst/>
            </c:spPr>
            <c:extLst>
              <c:ext xmlns:c16="http://schemas.microsoft.com/office/drawing/2014/chart" uri="{C3380CC4-5D6E-409C-BE32-E72D297353CC}">
                <c16:uniqueId val="{00000009-7D0E-43F2-968F-ECA04BF2C742}"/>
              </c:ext>
            </c:extLst>
          </c:dPt>
          <c:dPt>
            <c:idx val="5"/>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B-7D0E-43F2-968F-ECA04BF2C74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'Carbon Summary'!$M$4:$M$9</c:f>
              <c:strCache>
                <c:ptCount val="6"/>
                <c:pt idx="0">
                  <c:v>Fuel</c:v>
                </c:pt>
                <c:pt idx="1">
                  <c:v>Refrigerant Leakage</c:v>
                </c:pt>
                <c:pt idx="2">
                  <c:v>Electricty</c:v>
                </c:pt>
                <c:pt idx="3">
                  <c:v>District Heating &amp; Cooling</c:v>
                </c:pt>
                <c:pt idx="4">
                  <c:v>Embodied Carbon - Retrofit</c:v>
                </c:pt>
                <c:pt idx="5">
                  <c:v>Indirect - Other</c:v>
                </c:pt>
              </c:strCache>
            </c:strRef>
          </c:cat>
          <c:val>
            <c:numRef>
              <c:f>'Carbon Summary'!$P$4:$P$9</c:f>
              <c:numCache>
                <c:formatCode>0.00</c:formatCode>
                <c:ptCount val="6"/>
                <c:pt idx="0">
                  <c:v>#N/A</c:v>
                </c:pt>
                <c:pt idx="1">
                  <c:v>0</c:v>
                </c:pt>
                <c:pt idx="2">
                  <c:v>#N/A</c:v>
                </c:pt>
                <c:pt idx="3">
                  <c:v>0</c:v>
                </c:pt>
                <c:pt idx="4">
                  <c:v>0</c:v>
                </c:pt>
                <c:pt idx="5">
                  <c:v>0</c:v>
                </c:pt>
              </c:numCache>
            </c:numRef>
          </c:val>
          <c:extLst>
            <c:ext xmlns:c16="http://schemas.microsoft.com/office/drawing/2014/chart" uri="{C3380CC4-5D6E-409C-BE32-E72D297353CC}">
              <c16:uniqueId val="{0000000C-7D0E-43F2-968F-ECA04BF2C742}"/>
            </c:ext>
          </c:extLst>
        </c:ser>
        <c:dLbls>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608704713950639"/>
          <c:y val="0.3200774504250512"/>
          <c:w val="0.34082567745051656"/>
          <c:h val="0.5812436148987968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Annual</a:t>
            </a:r>
            <a:r>
              <a:rPr lang="en-US" b="1" baseline="0"/>
              <a:t> Carbon Reduction Measures</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'Carbon Summary'!$H$2</c:f>
              <c:strCache>
                <c:ptCount val="1"/>
                <c:pt idx="0">
                  <c:v>Reduction Measures Chart</c:v>
                </c:pt>
              </c:strCache>
            </c:strRef>
          </c:tx>
          <c:dPt>
            <c:idx val="0"/>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1-7D34-4E3E-B3B1-C0C69EE9239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D34-4E3E-B3B1-C0C69EE92398}"/>
              </c:ext>
            </c:extLst>
          </c:dPt>
          <c:dPt>
            <c:idx val="2"/>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5-7D34-4E3E-B3B1-C0C69EE9239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D34-4E3E-B3B1-C0C69EE92398}"/>
              </c:ext>
            </c:extLst>
          </c:dPt>
          <c:dPt>
            <c:idx val="4"/>
            <c:bubble3D val="0"/>
            <c:spPr>
              <a:solidFill>
                <a:schemeClr val="accent6"/>
              </a:solidFill>
              <a:ln w="19050">
                <a:solidFill>
                  <a:schemeClr val="lt1"/>
                </a:solidFill>
              </a:ln>
              <a:effectLst/>
            </c:spPr>
            <c:extLst>
              <c:ext xmlns:c16="http://schemas.microsoft.com/office/drawing/2014/chart" uri="{C3380CC4-5D6E-409C-BE32-E72D297353CC}">
                <c16:uniqueId val="{00000009-7D34-4E3E-B3B1-C0C69EE92398}"/>
              </c:ext>
            </c:extLst>
          </c:dPt>
          <c:dPt>
            <c:idx val="5"/>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B-7D34-4E3E-B3B1-C0C69EE9239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935-4CDA-A254-C3D76B6F6F75}"/>
              </c:ext>
            </c:extLst>
          </c:dPt>
          <c:dPt>
            <c:idx val="7"/>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F-8B52-403F-8B3A-A365E91BD0B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'Carbon Summary'!$H$3:$H$10</c:f>
              <c:strCache>
                <c:ptCount val="8"/>
                <c:pt idx="0">
                  <c:v>Biogas</c:v>
                </c:pt>
                <c:pt idx="1">
                  <c:v>Biomass</c:v>
                </c:pt>
                <c:pt idx="2">
                  <c:v>Owned renewable energy: electricity</c:v>
                </c:pt>
                <c:pt idx="3">
                  <c:v>Owned renewable energy: solar thermal</c:v>
                </c:pt>
                <c:pt idx="4">
                  <c:v>Green power products</c:v>
                </c:pt>
                <c:pt idx="5">
                  <c:v>Exported green power</c:v>
                </c:pt>
                <c:pt idx="6">
                  <c:v>Green Heat</c:v>
                </c:pt>
                <c:pt idx="7">
                  <c:v>Carbon offsets</c:v>
                </c:pt>
              </c:strCache>
            </c:strRef>
          </c:cat>
          <c:val>
            <c:numRef>
              <c:f>'Carbon Summary'!$K$3:$K$10</c:f>
              <c:numCache>
                <c:formatCode>0.0%</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0C-7D34-4E3E-B3B1-C0C69EE92398}"/>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2644627657628893"/>
          <c:y val="0.14987008326155613"/>
          <c:w val="0.36241030958425241"/>
          <c:h val="0.815454708584553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Refrigerant Leaks (kg CO</a:t>
            </a:r>
            <a:r>
              <a:rPr lang="en-US" b="1" baseline="-25000"/>
              <a:t>2</a:t>
            </a:r>
            <a:r>
              <a:rPr lang="en-US" b="1"/>
              <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'Carbon Summary'!$C$16</c:f>
              <c:strCache>
                <c:ptCount val="1"/>
                <c:pt idx="0">
                  <c:v>GWP20</c:v>
                </c:pt>
              </c:strCache>
            </c:strRef>
          </c:tx>
          <c:spPr>
            <a:solidFill>
              <a:schemeClr val="accent1"/>
            </a:solidFill>
            <a:ln>
              <a:noFill/>
            </a:ln>
            <a:effectLst/>
          </c:spPr>
          <c:invertIfNegative val="0"/>
          <c:cat>
            <c:strRef>
              <c:f>'Carbon Summary'!$B$17:$B$27</c:f>
              <c:strCache>
                <c:ptCount val="11"/>
                <c:pt idx="0">
                  <c:v>R-717 (NH3)</c:v>
                </c:pt>
                <c:pt idx="1">
                  <c:v>R-744 (CO2)</c:v>
                </c:pt>
                <c:pt idx="2">
                  <c:v>R-123</c:v>
                </c:pt>
                <c:pt idx="3">
                  <c:v>R-454b</c:v>
                </c:pt>
                <c:pt idx="4">
                  <c:v>R-32</c:v>
                </c:pt>
                <c:pt idx="5">
                  <c:v>R-134a</c:v>
                </c:pt>
                <c:pt idx="6">
                  <c:v>R-407c</c:v>
                </c:pt>
                <c:pt idx="7">
                  <c:v>R-22</c:v>
                </c:pt>
                <c:pt idx="8">
                  <c:v>R-410a</c:v>
                </c:pt>
                <c:pt idx="9">
                  <c:v>Other</c:v>
                </c:pt>
                <c:pt idx="10">
                  <c:v>Other</c:v>
                </c:pt>
              </c:strCache>
            </c:strRef>
          </c:cat>
          <c:val>
            <c:numRef>
              <c:f>'Carbon Summary'!$C$17:$C$27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F6C-4BCD-8053-D1424A13B785}"/>
            </c:ext>
          </c:extLst>
        </c:ser>
        <c:ser>
          <c:idx val="1"/>
          <c:order val="1"/>
          <c:tx>
            <c:strRef>
              <c:f>'Carbon Summary'!$D$16</c:f>
              <c:strCache>
                <c:ptCount val="1"/>
                <c:pt idx="0">
                  <c:v>GWP100</c:v>
                </c:pt>
              </c:strCache>
            </c:strRef>
          </c:tx>
          <c:spPr>
            <a:solidFill>
              <a:schemeClr val="accent2"/>
            </a:solidFill>
            <a:ln>
              <a:noFill/>
            </a:ln>
            <a:effectLst/>
          </c:spPr>
          <c:invertIfNegative val="0"/>
          <c:cat>
            <c:strRef>
              <c:f>'Carbon Summary'!$B$17:$B$27</c:f>
              <c:strCache>
                <c:ptCount val="11"/>
                <c:pt idx="0">
                  <c:v>R-717 (NH3)</c:v>
                </c:pt>
                <c:pt idx="1">
                  <c:v>R-744 (CO2)</c:v>
                </c:pt>
                <c:pt idx="2">
                  <c:v>R-123</c:v>
                </c:pt>
                <c:pt idx="3">
                  <c:v>R-454b</c:v>
                </c:pt>
                <c:pt idx="4">
                  <c:v>R-32</c:v>
                </c:pt>
                <c:pt idx="5">
                  <c:v>R-134a</c:v>
                </c:pt>
                <c:pt idx="6">
                  <c:v>R-407c</c:v>
                </c:pt>
                <c:pt idx="7">
                  <c:v>R-22</c:v>
                </c:pt>
                <c:pt idx="8">
                  <c:v>R-410a</c:v>
                </c:pt>
                <c:pt idx="9">
                  <c:v>Other</c:v>
                </c:pt>
                <c:pt idx="10">
                  <c:v>Other</c:v>
                </c:pt>
              </c:strCache>
            </c:strRef>
          </c:cat>
          <c:val>
            <c:numRef>
              <c:f>'Carbon Summary'!$D$17:$D$27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FF6C-4BCD-8053-D1424A13B785}"/>
            </c:ext>
          </c:extLst>
        </c:ser>
        <c:dLbls>
          <c:showLegendKey val="0"/>
          <c:showVal val="0"/>
          <c:showCatName val="0"/>
          <c:showSerName val="0"/>
          <c:showPercent val="0"/>
          <c:showBubbleSize val="0"/>
        </c:dLbls>
        <c:gapWidth val="219"/>
        <c:overlap val="-27"/>
        <c:axId val="656929752"/>
        <c:axId val="712090720"/>
      </c:barChart>
      <c:catAx>
        <c:axId val="65692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2090720"/>
        <c:crosses val="autoZero"/>
        <c:auto val="1"/>
        <c:lblAlgn val="ctr"/>
        <c:lblOffset val="100"/>
        <c:noMultiLvlLbl val="0"/>
      </c:catAx>
      <c:valAx>
        <c:axId val="712090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929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Refrigerant Charge (kg CO</a:t>
            </a:r>
            <a:r>
              <a:rPr lang="en-US" b="1" baseline="-25000"/>
              <a:t>2</a:t>
            </a:r>
            <a:r>
              <a:rPr lang="en-US" b="1"/>
              <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'Carbon Summary'!$C$30</c:f>
              <c:strCache>
                <c:ptCount val="1"/>
                <c:pt idx="0">
                  <c:v>GWP20</c:v>
                </c:pt>
              </c:strCache>
            </c:strRef>
          </c:tx>
          <c:spPr>
            <a:solidFill>
              <a:schemeClr val="accent1"/>
            </a:solidFill>
            <a:ln>
              <a:noFill/>
            </a:ln>
            <a:effectLst/>
          </c:spPr>
          <c:invertIfNegative val="0"/>
          <c:cat>
            <c:strRef>
              <c:f>'Carbon Summary'!$B$31:$B$41</c:f>
              <c:strCache>
                <c:ptCount val="11"/>
                <c:pt idx="0">
                  <c:v>R-717 (NH3)</c:v>
                </c:pt>
                <c:pt idx="1">
                  <c:v>R-744 (CO2)</c:v>
                </c:pt>
                <c:pt idx="2">
                  <c:v>R-123</c:v>
                </c:pt>
                <c:pt idx="3">
                  <c:v>R-454b</c:v>
                </c:pt>
                <c:pt idx="4">
                  <c:v>R-32</c:v>
                </c:pt>
                <c:pt idx="5">
                  <c:v>R-134a</c:v>
                </c:pt>
                <c:pt idx="6">
                  <c:v>R-407c</c:v>
                </c:pt>
                <c:pt idx="7">
                  <c:v>R-22</c:v>
                </c:pt>
                <c:pt idx="8">
                  <c:v>R-410a</c:v>
                </c:pt>
                <c:pt idx="9">
                  <c:v>Other</c:v>
                </c:pt>
                <c:pt idx="10">
                  <c:v>Other</c:v>
                </c:pt>
              </c:strCache>
            </c:strRef>
          </c:cat>
          <c:val>
            <c:numRef>
              <c:f>'Carbon Summary'!$C$31:$C$41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166-4EF0-A2E2-2F16052003AE}"/>
            </c:ext>
          </c:extLst>
        </c:ser>
        <c:ser>
          <c:idx val="1"/>
          <c:order val="1"/>
          <c:tx>
            <c:strRef>
              <c:f>'Carbon Summary'!$D$30</c:f>
              <c:strCache>
                <c:ptCount val="1"/>
                <c:pt idx="0">
                  <c:v>GWP100</c:v>
                </c:pt>
              </c:strCache>
            </c:strRef>
          </c:tx>
          <c:spPr>
            <a:solidFill>
              <a:schemeClr val="accent2"/>
            </a:solidFill>
            <a:ln>
              <a:noFill/>
            </a:ln>
            <a:effectLst/>
          </c:spPr>
          <c:invertIfNegative val="0"/>
          <c:cat>
            <c:strRef>
              <c:f>'Carbon Summary'!$B$31:$B$41</c:f>
              <c:strCache>
                <c:ptCount val="11"/>
                <c:pt idx="0">
                  <c:v>R-717 (NH3)</c:v>
                </c:pt>
                <c:pt idx="1">
                  <c:v>R-744 (CO2)</c:v>
                </c:pt>
                <c:pt idx="2">
                  <c:v>R-123</c:v>
                </c:pt>
                <c:pt idx="3">
                  <c:v>R-454b</c:v>
                </c:pt>
                <c:pt idx="4">
                  <c:v>R-32</c:v>
                </c:pt>
                <c:pt idx="5">
                  <c:v>R-134a</c:v>
                </c:pt>
                <c:pt idx="6">
                  <c:v>R-407c</c:v>
                </c:pt>
                <c:pt idx="7">
                  <c:v>R-22</c:v>
                </c:pt>
                <c:pt idx="8">
                  <c:v>R-410a</c:v>
                </c:pt>
                <c:pt idx="9">
                  <c:v>Other</c:v>
                </c:pt>
                <c:pt idx="10">
                  <c:v>Other</c:v>
                </c:pt>
              </c:strCache>
            </c:strRef>
          </c:cat>
          <c:val>
            <c:numRef>
              <c:f>'Carbon Summary'!$D$31:$D$41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166-4EF0-A2E2-2F16052003AE}"/>
            </c:ext>
          </c:extLst>
        </c:ser>
        <c:dLbls>
          <c:showLegendKey val="0"/>
          <c:showVal val="0"/>
          <c:showCatName val="0"/>
          <c:showSerName val="0"/>
          <c:showPercent val="0"/>
          <c:showBubbleSize val="0"/>
        </c:dLbls>
        <c:gapWidth val="219"/>
        <c:overlap val="-27"/>
        <c:axId val="656929752"/>
        <c:axId val="712090720"/>
      </c:barChart>
      <c:catAx>
        <c:axId val="65692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2090720"/>
        <c:crosses val="autoZero"/>
        <c:auto val="1"/>
        <c:lblAlgn val="ctr"/>
        <c:lblOffset val="100"/>
        <c:noMultiLvlLbl val="0"/>
      </c:catAx>
      <c:valAx>
        <c:axId val="712090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929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0"/>
          <a:lstStyle/>
          <a:p>
            <a:pPr lvl="2" algn="ctr" rtl="0">
              <a:defRPr sz="1400" b="0" i="0" u="none" strike="noStrike" kern="1200" spc="0" baseline="0">
                <a:solidFill>
                  <a:sysClr val="windowText" lastClr="000000">
                    <a:lumMod val="65000"/>
                    <a:lumOff val="35000"/>
                  </a:sysClr>
                </a:solidFill>
                <a:latin typeface="+mn-lt"/>
                <a:ea typeface="+mn-ea"/>
                <a:cs typeface="+mn-cs"/>
              </a:defRPr>
            </a:pPr>
            <a:r>
              <a:rPr lang="en-US" sz="1300" b="1"/>
              <a:t>Annual</a:t>
            </a:r>
            <a:r>
              <a:rPr lang="en-US" sz="1300" b="1" baseline="0"/>
              <a:t> </a:t>
            </a:r>
            <a:r>
              <a:rPr lang="en-US" sz="1300" b="1"/>
              <a:t>Carbon</a:t>
            </a:r>
            <a:r>
              <a:rPr lang="en-US" sz="1300" b="1" baseline="0"/>
              <a:t> Emissions Intensity </a:t>
            </a:r>
          </a:p>
          <a:p>
            <a:pPr lvl="2" algn="ctr" rtl="0">
              <a:defRPr>
                <a:solidFill>
                  <a:sysClr val="windowText" lastClr="000000">
                    <a:lumMod val="65000"/>
                    <a:lumOff val="35000"/>
                  </a:sysClr>
                </a:solidFill>
              </a:defRPr>
            </a:pPr>
            <a:r>
              <a:rPr lang="en-US" sz="1200" baseline="0"/>
              <a:t>(kg of CO</a:t>
            </a:r>
            <a:r>
              <a:rPr lang="en-US" sz="1200" baseline="-25000"/>
              <a:t>2</a:t>
            </a:r>
            <a:r>
              <a:rPr lang="en-US" sz="1200" baseline="0"/>
              <a:t>e per m</a:t>
            </a:r>
            <a:r>
              <a:rPr lang="en-US" sz="1200" baseline="30000"/>
              <a:t>2</a:t>
            </a:r>
            <a:r>
              <a:rPr lang="en-US" sz="1200" baseline="0"/>
              <a:t>)</a:t>
            </a:r>
          </a:p>
        </c:rich>
      </c:tx>
      <c:overlay val="0"/>
      <c:spPr>
        <a:noFill/>
        <a:ln>
          <a:noFill/>
        </a:ln>
        <a:effectLst/>
      </c:spPr>
      <c:txPr>
        <a:bodyPr rot="0" spcFirstLastPara="1" vertOverflow="ellipsis" vert="horz" wrap="square" anchor="ctr" anchorCtr="0"/>
        <a:lstStyle/>
        <a:p>
          <a:pPr lvl="2" algn="ctr" rtl="0">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8.5080009711321583E-2"/>
          <c:y val="0.20031164544809002"/>
          <c:w val="0.57326510281834842"/>
          <c:h val="0.71561020961603916"/>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0B2-48B3-AA9E-3EBB9DF471F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0B2-48B3-AA9E-3EBB9DF471F8}"/>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40B2-48B3-AA9E-3EBB9DF471F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0B2-48B3-AA9E-3EBB9DF471F8}"/>
              </c:ext>
            </c:extLst>
          </c:dPt>
          <c:dPt>
            <c:idx val="4"/>
            <c:bubble3D val="0"/>
            <c:spPr>
              <a:solidFill>
                <a:srgbClr val="00837B"/>
              </a:solidFill>
              <a:ln w="19050">
                <a:solidFill>
                  <a:schemeClr val="lt1"/>
                </a:solidFill>
              </a:ln>
              <a:effectLst/>
            </c:spPr>
            <c:extLst>
              <c:ext xmlns:c16="http://schemas.microsoft.com/office/drawing/2014/chart" uri="{C3380CC4-5D6E-409C-BE32-E72D297353CC}">
                <c16:uniqueId val="{00000008-736C-47F9-BAAF-ED2F43B5402D}"/>
              </c:ext>
            </c:extLst>
          </c:dPt>
          <c:dPt>
            <c:idx val="5"/>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9-736C-47F9-BAAF-ED2F43B540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Graphs!$C$13:$C$18</c:f>
              <c:strCache>
                <c:ptCount val="6"/>
                <c:pt idx="0">
                  <c:v>Fuel</c:v>
                </c:pt>
                <c:pt idx="1">
                  <c:v>Refrigerant Leakage</c:v>
                </c:pt>
                <c:pt idx="2">
                  <c:v>Electricty</c:v>
                </c:pt>
                <c:pt idx="3">
                  <c:v>District Heating &amp; Cooling</c:v>
                </c:pt>
                <c:pt idx="4">
                  <c:v>Embodied Carbon - Retrofit</c:v>
                </c:pt>
                <c:pt idx="5">
                  <c:v>Indirect - Other</c:v>
                </c:pt>
              </c:strCache>
            </c:strRef>
          </c:cat>
          <c:val>
            <c:numRef>
              <c:f>Graphs!$F$13:$F$18</c:f>
              <c:numCache>
                <c:formatCode>#,##0.00</c:formatCode>
                <c:ptCount val="6"/>
                <c:pt idx="0">
                  <c:v>#N/A</c:v>
                </c:pt>
                <c:pt idx="1">
                  <c:v>0</c:v>
                </c:pt>
                <c:pt idx="2">
                  <c:v>#N/A</c:v>
                </c:pt>
                <c:pt idx="3">
                  <c:v>0</c:v>
                </c:pt>
                <c:pt idx="4">
                  <c:v>0</c:v>
                </c:pt>
                <c:pt idx="5">
                  <c:v>0</c:v>
                </c:pt>
              </c:numCache>
            </c:numRef>
          </c:val>
          <c:extLst>
            <c:ext xmlns:c16="http://schemas.microsoft.com/office/drawing/2014/chart" uri="{C3380CC4-5D6E-409C-BE32-E72D297353CC}">
              <c16:uniqueId val="{00000008-40B2-48B3-AA9E-3EBB9DF471F8}"/>
            </c:ext>
          </c:extLst>
        </c:ser>
        <c:dLbls>
          <c:showLegendKey val="0"/>
          <c:showVal val="0"/>
          <c:showCatName val="0"/>
          <c:showSerName val="0"/>
          <c:showPercent val="0"/>
          <c:showBubbleSize val="0"/>
          <c:showLeaderLines val="1"/>
        </c:dLbls>
        <c:firstSliceAng val="134"/>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Annual Carbon Profile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214596394936263"/>
          <c:y val="0.27532193806352717"/>
          <c:w val="0.79929466322018883"/>
          <c:h val="0.61816627260435419"/>
        </c:manualLayout>
      </c:layout>
      <c:barChart>
        <c:barDir val="col"/>
        <c:grouping val="stacked"/>
        <c:varyColors val="0"/>
        <c:ser>
          <c:idx val="0"/>
          <c:order val="0"/>
          <c:tx>
            <c:strRef>
              <c:f>Graphs!$K$12:$K$13</c:f>
              <c:strCache>
                <c:ptCount val="2"/>
                <c:pt idx="0">
                  <c:v>Emissions</c:v>
                </c:pt>
              </c:strCache>
            </c:strRef>
          </c:tx>
          <c:spPr>
            <a:solidFill>
              <a:schemeClr val="accent1"/>
            </a:solidFill>
            <a:ln>
              <a:noFill/>
            </a:ln>
            <a:effectLst/>
          </c:spPr>
          <c:invertIfNegative val="0"/>
          <c:cat>
            <c:strRef>
              <c:f>Graphs!$J$14:$J$16</c:f>
              <c:strCache>
                <c:ptCount val="3"/>
                <c:pt idx="0">
                  <c:v>Direct (Scope 1)</c:v>
                </c:pt>
                <c:pt idx="1">
                  <c:v>Indirect - Energy (Scope 2)</c:v>
                </c:pt>
                <c:pt idx="2">
                  <c:v>Indirect - Other (Scope 3)</c:v>
                </c:pt>
              </c:strCache>
            </c:strRef>
          </c:cat>
          <c:val>
            <c:numRef>
              <c:f>Graphs!$K$14:$K$16</c:f>
              <c:numCache>
                <c:formatCode>#,##0</c:formatCode>
                <c:ptCount val="3"/>
                <c:pt idx="0">
                  <c:v>#N/A</c:v>
                </c:pt>
                <c:pt idx="1">
                  <c:v>#N/A</c:v>
                </c:pt>
                <c:pt idx="2">
                  <c:v>0</c:v>
                </c:pt>
              </c:numCache>
            </c:numRef>
          </c:val>
          <c:extLst>
            <c:ext xmlns:c16="http://schemas.microsoft.com/office/drawing/2014/chart" uri="{C3380CC4-5D6E-409C-BE32-E72D297353CC}">
              <c16:uniqueId val="{00000000-19DA-45CD-8A1C-242DB4CDEA41}"/>
            </c:ext>
          </c:extLst>
        </c:ser>
        <c:ser>
          <c:idx val="1"/>
          <c:order val="1"/>
          <c:tx>
            <c:strRef>
              <c:f>Graphs!$L$12:$L$13</c:f>
              <c:strCache>
                <c:ptCount val="2"/>
                <c:pt idx="0">
                  <c:v>Biogas</c:v>
                </c:pt>
              </c:strCache>
            </c:strRef>
          </c:tx>
          <c:spPr>
            <a:solidFill>
              <a:schemeClr val="accent2">
                <a:lumMod val="75000"/>
              </a:schemeClr>
            </a:solidFill>
            <a:ln>
              <a:noFill/>
            </a:ln>
            <a:effectLst/>
          </c:spPr>
          <c:invertIfNegative val="0"/>
          <c:cat>
            <c:strRef>
              <c:f>Graphs!$J$14:$J$16</c:f>
              <c:strCache>
                <c:ptCount val="3"/>
                <c:pt idx="0">
                  <c:v>Direct (Scope 1)</c:v>
                </c:pt>
                <c:pt idx="1">
                  <c:v>Indirect - Energy (Scope 2)</c:v>
                </c:pt>
                <c:pt idx="2">
                  <c:v>Indirect - Other (Scope 3)</c:v>
                </c:pt>
              </c:strCache>
            </c:strRef>
          </c:cat>
          <c:val>
            <c:numRef>
              <c:f>Graphs!$L$14:$L$16</c:f>
              <c:numCache>
                <c:formatCode>#,##0</c:formatCode>
                <c:ptCount val="3"/>
                <c:pt idx="0">
                  <c:v>#N/A</c:v>
                </c:pt>
              </c:numCache>
            </c:numRef>
          </c:val>
          <c:extLst>
            <c:ext xmlns:c16="http://schemas.microsoft.com/office/drawing/2014/chart" uri="{C3380CC4-5D6E-409C-BE32-E72D297353CC}">
              <c16:uniqueId val="{00000001-19DA-45CD-8A1C-242DB4CDEA41}"/>
            </c:ext>
          </c:extLst>
        </c:ser>
        <c:ser>
          <c:idx val="2"/>
          <c:order val="2"/>
          <c:tx>
            <c:strRef>
              <c:f>Graphs!$M$12:$M$13</c:f>
              <c:strCache>
                <c:ptCount val="2"/>
                <c:pt idx="0">
                  <c:v>Biomass</c:v>
                </c:pt>
              </c:strCache>
            </c:strRef>
          </c:tx>
          <c:spPr>
            <a:solidFill>
              <a:schemeClr val="accent2"/>
            </a:solidFill>
            <a:ln>
              <a:noFill/>
            </a:ln>
            <a:effectLst/>
          </c:spPr>
          <c:invertIfNegative val="0"/>
          <c:cat>
            <c:strRef>
              <c:f>Graphs!$J$14:$J$16</c:f>
              <c:strCache>
                <c:ptCount val="3"/>
                <c:pt idx="0">
                  <c:v>Direct (Scope 1)</c:v>
                </c:pt>
                <c:pt idx="1">
                  <c:v>Indirect - Energy (Scope 2)</c:v>
                </c:pt>
                <c:pt idx="2">
                  <c:v>Indirect - Other (Scope 3)</c:v>
                </c:pt>
              </c:strCache>
            </c:strRef>
          </c:cat>
          <c:val>
            <c:numRef>
              <c:f>Graphs!$M$14:$M$16</c:f>
              <c:numCache>
                <c:formatCode>#,##0</c:formatCode>
                <c:ptCount val="3"/>
                <c:pt idx="0">
                  <c:v>0</c:v>
                </c:pt>
              </c:numCache>
            </c:numRef>
          </c:val>
          <c:extLst>
            <c:ext xmlns:c16="http://schemas.microsoft.com/office/drawing/2014/chart" uri="{C3380CC4-5D6E-409C-BE32-E72D297353CC}">
              <c16:uniqueId val="{00000002-19DA-45CD-8A1C-242DB4CDEA41}"/>
            </c:ext>
          </c:extLst>
        </c:ser>
        <c:ser>
          <c:idx val="3"/>
          <c:order val="3"/>
          <c:tx>
            <c:strRef>
              <c:f>Graphs!$N$12:$N$13</c:f>
              <c:strCache>
                <c:ptCount val="2"/>
                <c:pt idx="0">
                  <c:v>Green Power Product</c:v>
                </c:pt>
              </c:strCache>
            </c:strRef>
          </c:tx>
          <c:spPr>
            <a:solidFill>
              <a:schemeClr val="accent6"/>
            </a:solidFill>
            <a:ln>
              <a:noFill/>
            </a:ln>
            <a:effectLst/>
          </c:spPr>
          <c:invertIfNegative val="0"/>
          <c:cat>
            <c:strRef>
              <c:f>Graphs!$J$14:$J$16</c:f>
              <c:strCache>
                <c:ptCount val="3"/>
                <c:pt idx="0">
                  <c:v>Direct (Scope 1)</c:v>
                </c:pt>
                <c:pt idx="1">
                  <c:v>Indirect - Energy (Scope 2)</c:v>
                </c:pt>
                <c:pt idx="2">
                  <c:v>Indirect - Other (Scope 3)</c:v>
                </c:pt>
              </c:strCache>
            </c:strRef>
          </c:cat>
          <c:val>
            <c:numRef>
              <c:f>Graphs!$N$14:$N$16</c:f>
              <c:numCache>
                <c:formatCode>#,##0</c:formatCode>
                <c:ptCount val="3"/>
                <c:pt idx="1">
                  <c:v>#N/A</c:v>
                </c:pt>
              </c:numCache>
            </c:numRef>
          </c:val>
          <c:extLst>
            <c:ext xmlns:c16="http://schemas.microsoft.com/office/drawing/2014/chart" uri="{C3380CC4-5D6E-409C-BE32-E72D297353CC}">
              <c16:uniqueId val="{00000000-E9FC-48BD-A721-DDD8E99ACC13}"/>
            </c:ext>
          </c:extLst>
        </c:ser>
        <c:dLbls>
          <c:showLegendKey val="0"/>
          <c:showVal val="0"/>
          <c:showCatName val="0"/>
          <c:showSerName val="0"/>
          <c:showPercent val="0"/>
          <c:showBubbleSize val="0"/>
        </c:dLbls>
        <c:gapWidth val="150"/>
        <c:overlap val="100"/>
        <c:axId val="728012200"/>
        <c:axId val="728013512"/>
      </c:barChart>
      <c:catAx>
        <c:axId val="728012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28013512"/>
        <c:crosses val="autoZero"/>
        <c:auto val="1"/>
        <c:lblAlgn val="ctr"/>
        <c:lblOffset val="100"/>
        <c:noMultiLvlLbl val="0"/>
      </c:catAx>
      <c:valAx>
        <c:axId val="728013512"/>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Carbon Emissions </a:t>
                </a:r>
              </a:p>
              <a:p>
                <a:pPr>
                  <a:defRPr/>
                </a:pPr>
                <a:r>
                  <a:rPr lang="en-CA"/>
                  <a:t>(kg of CO</a:t>
                </a:r>
                <a:r>
                  <a:rPr lang="en-CA" baseline="-25000"/>
                  <a:t>2</a:t>
                </a:r>
                <a:r>
                  <a:rPr lang="en-CA"/>
                  <a:t>e)</a:t>
                </a:r>
              </a:p>
            </c:rich>
          </c:tx>
          <c:layout>
            <c:manualLayout>
              <c:xMode val="edge"/>
              <c:yMode val="edge"/>
              <c:x val="7.7888865172329154E-3"/>
              <c:y val="0.3835218175323039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8012200"/>
        <c:crosses val="autoZero"/>
        <c:crossBetween val="between"/>
      </c:valAx>
      <c:spPr>
        <a:noFill/>
        <a:ln>
          <a:solidFill>
            <a:schemeClr val="bg1">
              <a:lumMod val="75000"/>
            </a:schemeClr>
          </a:solidFill>
        </a:ln>
        <a:effectLst/>
      </c:spPr>
    </c:plotArea>
    <c:legend>
      <c:legendPos val="t"/>
      <c:layout>
        <c:manualLayout>
          <c:xMode val="edge"/>
          <c:yMode val="edge"/>
          <c:x val="0.18249018535098524"/>
          <c:y val="0.15192820331813792"/>
          <c:w val="0.81679093383961154"/>
          <c:h val="7.392860543124157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Annual</a:t>
            </a:r>
            <a:r>
              <a:rPr lang="en-US" b="1" baseline="0"/>
              <a:t> Carbon Reduction Measures</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Graphs!$R$12</c:f>
              <c:strCache>
                <c:ptCount val="1"/>
                <c:pt idx="0">
                  <c:v>Carbon reduction measures</c:v>
                </c:pt>
              </c:strCache>
            </c:strRef>
          </c:tx>
          <c:dPt>
            <c:idx val="0"/>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1-AC33-4251-B2C9-147C9B264B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C33-4251-B2C9-147C9B264BA7}"/>
              </c:ext>
            </c:extLst>
          </c:dPt>
          <c:dPt>
            <c:idx val="2"/>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5-AC33-4251-B2C9-147C9B264BA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C33-4251-B2C9-147C9B264BA7}"/>
              </c:ext>
            </c:extLst>
          </c:dPt>
          <c:dPt>
            <c:idx val="4"/>
            <c:bubble3D val="0"/>
            <c:spPr>
              <a:solidFill>
                <a:schemeClr val="accent6"/>
              </a:solidFill>
              <a:ln w="19050">
                <a:solidFill>
                  <a:schemeClr val="lt1"/>
                </a:solidFill>
              </a:ln>
              <a:effectLst/>
            </c:spPr>
            <c:extLst>
              <c:ext xmlns:c16="http://schemas.microsoft.com/office/drawing/2014/chart" uri="{C3380CC4-5D6E-409C-BE32-E72D297353CC}">
                <c16:uniqueId val="{00000009-AC33-4251-B2C9-147C9B264BA7}"/>
              </c:ext>
            </c:extLst>
          </c:dPt>
          <c:dPt>
            <c:idx val="5"/>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B-AC33-4251-B2C9-147C9B264BA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C33-4251-B2C9-147C9B264BA7}"/>
              </c:ext>
            </c:extLst>
          </c:dPt>
          <c:dPt>
            <c:idx val="7"/>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F-C092-45A2-A061-A0953C0C3A0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Graphs!$R$13:$R$20</c:f>
              <c:strCache>
                <c:ptCount val="8"/>
                <c:pt idx="0">
                  <c:v>Biogas</c:v>
                </c:pt>
                <c:pt idx="1">
                  <c:v>Biomass</c:v>
                </c:pt>
                <c:pt idx="2">
                  <c:v>Owned renewable energy: electricity</c:v>
                </c:pt>
                <c:pt idx="3">
                  <c:v>Owned renewable energy: solar thermal</c:v>
                </c:pt>
                <c:pt idx="4">
                  <c:v>Green power products</c:v>
                </c:pt>
                <c:pt idx="5">
                  <c:v>Exported green power</c:v>
                </c:pt>
                <c:pt idx="6">
                  <c:v>Green heat</c:v>
                </c:pt>
                <c:pt idx="7">
                  <c:v>Carbon offsets</c:v>
                </c:pt>
              </c:strCache>
            </c:strRef>
          </c:cat>
          <c:val>
            <c:numRef>
              <c:f>Graphs!$U$13:$U$20</c:f>
              <c:numCache>
                <c:formatCode>0.0%</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0E-AC33-4251-B2C9-147C9B264BA7}"/>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4210441506439442"/>
          <c:y val="0.1817750502440425"/>
          <c:w val="0.34675213590314957"/>
          <c:h val="0.7698761843238587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png"/><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2</xdr:col>
      <xdr:colOff>23785</xdr:colOff>
      <xdr:row>1</xdr:row>
      <xdr:rowOff>69559</xdr:rowOff>
    </xdr:from>
    <xdr:to>
      <xdr:col>5</xdr:col>
      <xdr:colOff>7656</xdr:colOff>
      <xdr:row>5</xdr:row>
      <xdr:rowOff>94906</xdr:rowOff>
    </xdr:to>
    <xdr:pic>
      <xdr:nvPicPr>
        <xdr:cNvPr id="2" name="Picture 1">
          <a:extLst>
            <a:ext uri="{FF2B5EF4-FFF2-40B4-BE49-F238E27FC236}">
              <a16:creationId xmlns:a16="http://schemas.microsoft.com/office/drawing/2014/main" id="{C285C3EF-F8FE-4DCA-84E8-8C1F4D2CAB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8165" y="252439"/>
          <a:ext cx="894199" cy="904368"/>
        </a:xfrm>
        <a:prstGeom prst="rect">
          <a:avLst/>
        </a:prstGeom>
      </xdr:spPr>
    </xdr:pic>
    <xdr:clientData/>
  </xdr:twoCellAnchor>
  <xdr:twoCellAnchor editAs="oneCell">
    <xdr:from>
      <xdr:col>12</xdr:col>
      <xdr:colOff>436820</xdr:colOff>
      <xdr:row>12</xdr:row>
      <xdr:rowOff>414008</xdr:rowOff>
    </xdr:from>
    <xdr:to>
      <xdr:col>14</xdr:col>
      <xdr:colOff>516874</xdr:colOff>
      <xdr:row>18</xdr:row>
      <xdr:rowOff>59047</xdr:rowOff>
    </xdr:to>
    <xdr:pic>
      <xdr:nvPicPr>
        <xdr:cNvPr id="3" name="Picture 2">
          <a:extLst>
            <a:ext uri="{FF2B5EF4-FFF2-40B4-BE49-F238E27FC236}">
              <a16:creationId xmlns:a16="http://schemas.microsoft.com/office/drawing/2014/main" id="{63BA8D49-E422-4C87-8B22-225DAEB85C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26849" y="4089537"/>
          <a:ext cx="1287569" cy="12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400051</xdr:colOff>
      <xdr:row>0</xdr:row>
      <xdr:rowOff>91440</xdr:rowOff>
    </xdr:from>
    <xdr:to>
      <xdr:col>21</xdr:col>
      <xdr:colOff>809624</xdr:colOff>
      <xdr:row>4</xdr:row>
      <xdr:rowOff>168985</xdr:rowOff>
    </xdr:to>
    <xdr:sp macro="" textlink="">
      <xdr:nvSpPr>
        <xdr:cNvPr id="2" name="TextBox 1">
          <a:extLst>
            <a:ext uri="{FF2B5EF4-FFF2-40B4-BE49-F238E27FC236}">
              <a16:creationId xmlns:a16="http://schemas.microsoft.com/office/drawing/2014/main" id="{E9D5BAB9-11A5-4682-8153-5414F894ED99}"/>
            </a:ext>
          </a:extLst>
        </xdr:cNvPr>
        <xdr:cNvSpPr txBox="1"/>
      </xdr:nvSpPr>
      <xdr:spPr>
        <a:xfrm>
          <a:off x="400051" y="91440"/>
          <a:ext cx="12958761" cy="827639"/>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t>Zero Carbon Building - Performance v2 Workbook</a:t>
          </a:r>
        </a:p>
        <a:p>
          <a:pPr algn="ctr"/>
          <a:r>
            <a:rPr lang="en-US" sz="1800" b="1">
              <a:solidFill>
                <a:sysClr val="windowText" lastClr="000000"/>
              </a:solidFill>
            </a:rPr>
            <a:t>Summary</a:t>
          </a:r>
        </a:p>
      </xdr:txBody>
    </xdr:sp>
    <xdr:clientData/>
  </xdr:twoCellAnchor>
  <xdr:twoCellAnchor editAs="oneCell">
    <xdr:from>
      <xdr:col>1</xdr:col>
      <xdr:colOff>19050</xdr:colOff>
      <xdr:row>0</xdr:row>
      <xdr:rowOff>144781</xdr:rowOff>
    </xdr:from>
    <xdr:to>
      <xdr:col>2</xdr:col>
      <xdr:colOff>131445</xdr:colOff>
      <xdr:row>4</xdr:row>
      <xdr:rowOff>135732</xdr:rowOff>
    </xdr:to>
    <xdr:pic>
      <xdr:nvPicPr>
        <xdr:cNvPr id="3" name="Picture 2">
          <a:extLst>
            <a:ext uri="{FF2B5EF4-FFF2-40B4-BE49-F238E27FC236}">
              <a16:creationId xmlns:a16="http://schemas.microsoft.com/office/drawing/2014/main" id="{7FF6ABB3-4ADE-4DF8-9FB3-E367C94E73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144781"/>
          <a:ext cx="702945" cy="743426"/>
        </a:xfrm>
        <a:prstGeom prst="rect">
          <a:avLst/>
        </a:prstGeom>
      </xdr:spPr>
    </xdr:pic>
    <xdr:clientData/>
  </xdr:twoCellAnchor>
  <xdr:twoCellAnchor>
    <xdr:from>
      <xdr:col>0</xdr:col>
      <xdr:colOff>393859</xdr:colOff>
      <xdr:row>31</xdr:row>
      <xdr:rowOff>135311</xdr:rowOff>
    </xdr:from>
    <xdr:to>
      <xdr:col>21</xdr:col>
      <xdr:colOff>440531</xdr:colOff>
      <xdr:row>38</xdr:row>
      <xdr:rowOff>105250</xdr:rowOff>
    </xdr:to>
    <xdr:sp macro="" textlink="">
      <xdr:nvSpPr>
        <xdr:cNvPr id="5" name="Rectangle 4">
          <a:extLst>
            <a:ext uri="{FF2B5EF4-FFF2-40B4-BE49-F238E27FC236}">
              <a16:creationId xmlns:a16="http://schemas.microsoft.com/office/drawing/2014/main" id="{C1275145-0109-4E5F-8506-63BEF54C937F}"/>
            </a:ext>
          </a:extLst>
        </xdr:cNvPr>
        <xdr:cNvSpPr/>
      </xdr:nvSpPr>
      <xdr:spPr>
        <a:xfrm>
          <a:off x="393859" y="5064499"/>
          <a:ext cx="14929485" cy="1517751"/>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400049</xdr:colOff>
      <xdr:row>5</xdr:row>
      <xdr:rowOff>38661</xdr:rowOff>
    </xdr:from>
    <xdr:to>
      <xdr:col>9</xdr:col>
      <xdr:colOff>122465</xdr:colOff>
      <xdr:row>31</xdr:row>
      <xdr:rowOff>47625</xdr:rowOff>
    </xdr:to>
    <xdr:sp macro="" textlink="">
      <xdr:nvSpPr>
        <xdr:cNvPr id="6" name="Rectangle 5">
          <a:extLst>
            <a:ext uri="{FF2B5EF4-FFF2-40B4-BE49-F238E27FC236}">
              <a16:creationId xmlns:a16="http://schemas.microsoft.com/office/drawing/2014/main" id="{C96FE76E-9516-46EA-8DE6-CA32F008D454}"/>
            </a:ext>
          </a:extLst>
        </xdr:cNvPr>
        <xdr:cNvSpPr/>
      </xdr:nvSpPr>
      <xdr:spPr>
        <a:xfrm>
          <a:off x="400049" y="979255"/>
          <a:ext cx="4484916" cy="3890401"/>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0</xdr:col>
      <xdr:colOff>406242</xdr:colOff>
      <xdr:row>38</xdr:row>
      <xdr:rowOff>174783</xdr:rowOff>
    </xdr:from>
    <xdr:to>
      <xdr:col>21</xdr:col>
      <xdr:colOff>440531</xdr:colOff>
      <xdr:row>55</xdr:row>
      <xdr:rowOff>170497</xdr:rowOff>
    </xdr:to>
    <xdr:sp macro="" textlink="">
      <xdr:nvSpPr>
        <xdr:cNvPr id="7" name="Rectangle 6">
          <a:extLst>
            <a:ext uri="{FF2B5EF4-FFF2-40B4-BE49-F238E27FC236}">
              <a16:creationId xmlns:a16="http://schemas.microsoft.com/office/drawing/2014/main" id="{E03C4A3E-30B3-4EF9-96F0-8238FB125369}"/>
            </a:ext>
          </a:extLst>
        </xdr:cNvPr>
        <xdr:cNvSpPr/>
      </xdr:nvSpPr>
      <xdr:spPr>
        <a:xfrm>
          <a:off x="406242" y="6651783"/>
          <a:ext cx="14917102" cy="2996089"/>
        </a:xfrm>
        <a:prstGeom prst="rect">
          <a:avLst/>
        </a:prstGeom>
        <a:solidFill>
          <a:srgbClr val="00837B"/>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9</xdr:col>
      <xdr:colOff>212687</xdr:colOff>
      <xdr:row>5</xdr:row>
      <xdr:rowOff>87153</xdr:rowOff>
    </xdr:from>
    <xdr:to>
      <xdr:col>21</xdr:col>
      <xdr:colOff>212912</xdr:colOff>
      <xdr:row>12</xdr:row>
      <xdr:rowOff>190500</xdr:rowOff>
    </xdr:to>
    <xdr:sp macro="" textlink="">
      <xdr:nvSpPr>
        <xdr:cNvPr id="14" name="Rectangle 13">
          <a:extLst>
            <a:ext uri="{FF2B5EF4-FFF2-40B4-BE49-F238E27FC236}">
              <a16:creationId xmlns:a16="http://schemas.microsoft.com/office/drawing/2014/main" id="{4ED91DEB-D668-4A0E-AF9E-B908D1179B20}"/>
            </a:ext>
          </a:extLst>
        </xdr:cNvPr>
        <xdr:cNvSpPr/>
      </xdr:nvSpPr>
      <xdr:spPr>
        <a:xfrm>
          <a:off x="5546687" y="983624"/>
          <a:ext cx="9603666" cy="1515288"/>
        </a:xfrm>
        <a:prstGeom prst="rect">
          <a:avLst/>
        </a:prstGeom>
        <a:noFill/>
        <a:ln w="101600">
          <a:solidFill>
            <a:srgbClr val="0083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9</xdr:col>
      <xdr:colOff>190498</xdr:colOff>
      <xdr:row>13</xdr:row>
      <xdr:rowOff>81643</xdr:rowOff>
    </xdr:from>
    <xdr:to>
      <xdr:col>12</xdr:col>
      <xdr:colOff>1142999</xdr:colOff>
      <xdr:row>20</xdr:row>
      <xdr:rowOff>95250</xdr:rowOff>
    </xdr:to>
    <xdr:sp macro="" textlink="">
      <xdr:nvSpPr>
        <xdr:cNvPr id="15" name="Rectangle 14">
          <a:extLst>
            <a:ext uri="{FF2B5EF4-FFF2-40B4-BE49-F238E27FC236}">
              <a16:creationId xmlns:a16="http://schemas.microsoft.com/office/drawing/2014/main" id="{C1322057-5CB6-463D-A955-08ECD6C38CFC}"/>
            </a:ext>
          </a:extLst>
        </xdr:cNvPr>
        <xdr:cNvSpPr/>
      </xdr:nvSpPr>
      <xdr:spPr>
        <a:xfrm>
          <a:off x="5538105" y="2585357"/>
          <a:ext cx="4313465" cy="925286"/>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editAs="oneCell">
    <xdr:from>
      <xdr:col>18</xdr:col>
      <xdr:colOff>552769</xdr:colOff>
      <xdr:row>6</xdr:row>
      <xdr:rowOff>130465</xdr:rowOff>
    </xdr:from>
    <xdr:to>
      <xdr:col>20</xdr:col>
      <xdr:colOff>173695</xdr:colOff>
      <xdr:row>11</xdr:row>
      <xdr:rowOff>172512</xdr:rowOff>
    </xdr:to>
    <xdr:pic>
      <xdr:nvPicPr>
        <xdr:cNvPr id="16" name="Picture 15">
          <a:extLst>
            <a:ext uri="{FF2B5EF4-FFF2-40B4-BE49-F238E27FC236}">
              <a16:creationId xmlns:a16="http://schemas.microsoft.com/office/drawing/2014/main" id="{80CD9FBE-4749-46AE-8AF9-59B05122308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1312" y="1240808"/>
          <a:ext cx="1152000" cy="1080000"/>
        </a:xfrm>
        <a:prstGeom prst="rect">
          <a:avLst/>
        </a:prstGeom>
      </xdr:spPr>
    </xdr:pic>
    <xdr:clientData/>
  </xdr:twoCellAnchor>
  <xdr:twoCellAnchor>
    <xdr:from>
      <xdr:col>13</xdr:col>
      <xdr:colOff>49532</xdr:colOff>
      <xdr:row>13</xdr:row>
      <xdr:rowOff>81643</xdr:rowOff>
    </xdr:from>
    <xdr:to>
      <xdr:col>21</xdr:col>
      <xdr:colOff>446247</xdr:colOff>
      <xdr:row>31</xdr:row>
      <xdr:rowOff>53340</xdr:rowOff>
    </xdr:to>
    <xdr:sp macro="" textlink="">
      <xdr:nvSpPr>
        <xdr:cNvPr id="17" name="Rectangle 16">
          <a:extLst>
            <a:ext uri="{FF2B5EF4-FFF2-40B4-BE49-F238E27FC236}">
              <a16:creationId xmlns:a16="http://schemas.microsoft.com/office/drawing/2014/main" id="{A484306B-AFA3-45F9-AEE7-0EA79DDF13A6}"/>
            </a:ext>
          </a:extLst>
        </xdr:cNvPr>
        <xdr:cNvSpPr/>
      </xdr:nvSpPr>
      <xdr:spPr>
        <a:xfrm>
          <a:off x="9914711" y="2585357"/>
          <a:ext cx="5608250" cy="2312126"/>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8</xdr:col>
      <xdr:colOff>25400</xdr:colOff>
      <xdr:row>39</xdr:row>
      <xdr:rowOff>92363</xdr:rowOff>
    </xdr:from>
    <xdr:to>
      <xdr:col>15</xdr:col>
      <xdr:colOff>199802</xdr:colOff>
      <xdr:row>55</xdr:row>
      <xdr:rowOff>54880</xdr:rowOff>
    </xdr:to>
    <xdr:graphicFrame macro="">
      <xdr:nvGraphicFramePr>
        <xdr:cNvPr id="23" name="Chart 22">
          <a:extLst>
            <a:ext uri="{FF2B5EF4-FFF2-40B4-BE49-F238E27FC236}">
              <a16:creationId xmlns:a16="http://schemas.microsoft.com/office/drawing/2014/main" id="{6B0D595F-3FA1-4C6D-9887-06EFCB090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461165</xdr:colOff>
      <xdr:row>39</xdr:row>
      <xdr:rowOff>97630</xdr:rowOff>
    </xdr:from>
    <xdr:to>
      <xdr:col>7</xdr:col>
      <xdr:colOff>306765</xdr:colOff>
      <xdr:row>55</xdr:row>
      <xdr:rowOff>59530</xdr:rowOff>
    </xdr:to>
    <xdr:graphicFrame macro="">
      <xdr:nvGraphicFramePr>
        <xdr:cNvPr id="22" name="Chart 21">
          <a:extLst>
            <a:ext uri="{FF2B5EF4-FFF2-40B4-BE49-F238E27FC236}">
              <a16:creationId xmlns:a16="http://schemas.microsoft.com/office/drawing/2014/main" id="{BAD6EE0F-679E-4D10-AEFD-41FF6C40A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255079</xdr:colOff>
      <xdr:row>39</xdr:row>
      <xdr:rowOff>86650</xdr:rowOff>
    </xdr:from>
    <xdr:to>
      <xdr:col>21</xdr:col>
      <xdr:colOff>170545</xdr:colOff>
      <xdr:row>55</xdr:row>
      <xdr:rowOff>49168</xdr:rowOff>
    </xdr:to>
    <xdr:graphicFrame macro="">
      <xdr:nvGraphicFramePr>
        <xdr:cNvPr id="24" name="Chart 23">
          <a:extLst>
            <a:ext uri="{FF2B5EF4-FFF2-40B4-BE49-F238E27FC236}">
              <a16:creationId xmlns:a16="http://schemas.microsoft.com/office/drawing/2014/main" id="{3B3FB1B3-A03D-4675-93DF-DAD2DE60B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201454</xdr:colOff>
      <xdr:row>20</xdr:row>
      <xdr:rowOff>174783</xdr:rowOff>
    </xdr:from>
    <xdr:to>
      <xdr:col>12</xdr:col>
      <xdr:colOff>1143000</xdr:colOff>
      <xdr:row>31</xdr:row>
      <xdr:rowOff>41909</xdr:rowOff>
    </xdr:to>
    <xdr:sp macro="" textlink="">
      <xdr:nvSpPr>
        <xdr:cNvPr id="25" name="Rectangle 24">
          <a:extLst>
            <a:ext uri="{FF2B5EF4-FFF2-40B4-BE49-F238E27FC236}">
              <a16:creationId xmlns:a16="http://schemas.microsoft.com/office/drawing/2014/main" id="{AA69A67F-0AE7-41C3-9D27-BA50A1337A65}"/>
            </a:ext>
          </a:extLst>
        </xdr:cNvPr>
        <xdr:cNvSpPr/>
      </xdr:nvSpPr>
      <xdr:spPr>
        <a:xfrm>
          <a:off x="5549061" y="3590176"/>
          <a:ext cx="4302510" cy="1295876"/>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262891</xdr:colOff>
      <xdr:row>0</xdr:row>
      <xdr:rowOff>91440</xdr:rowOff>
    </xdr:from>
    <xdr:to>
      <xdr:col>22</xdr:col>
      <xdr:colOff>593911</xdr:colOff>
      <xdr:row>4</xdr:row>
      <xdr:rowOff>168985</xdr:rowOff>
    </xdr:to>
    <xdr:sp macro="" textlink="">
      <xdr:nvSpPr>
        <xdr:cNvPr id="2" name="TextBox 1">
          <a:extLst>
            <a:ext uri="{FF2B5EF4-FFF2-40B4-BE49-F238E27FC236}">
              <a16:creationId xmlns:a16="http://schemas.microsoft.com/office/drawing/2014/main" id="{61E21DF3-9454-4D1D-8666-AFA406920829}"/>
            </a:ext>
          </a:extLst>
        </xdr:cNvPr>
        <xdr:cNvSpPr txBox="1"/>
      </xdr:nvSpPr>
      <xdr:spPr>
        <a:xfrm>
          <a:off x="253366" y="91440"/>
          <a:ext cx="13056420" cy="839545"/>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t>Zero Carbon Building - Performance v2 Workbook</a:t>
          </a:r>
        </a:p>
        <a:p>
          <a:pPr algn="ctr"/>
          <a:r>
            <a:rPr lang="en-US" sz="1800" b="1"/>
            <a:t>Embodied Carbon</a:t>
          </a:r>
          <a:endParaRPr lang="en-US" sz="1800" b="1" baseline="0"/>
        </a:p>
        <a:p>
          <a:pPr algn="ctr"/>
          <a:endParaRPr lang="en-US" sz="1800" b="1"/>
        </a:p>
      </xdr:txBody>
    </xdr:sp>
    <xdr:clientData/>
  </xdr:twoCellAnchor>
  <xdr:twoCellAnchor editAs="oneCell">
    <xdr:from>
      <xdr:col>1</xdr:col>
      <xdr:colOff>19050</xdr:colOff>
      <xdr:row>0</xdr:row>
      <xdr:rowOff>144781</xdr:rowOff>
    </xdr:from>
    <xdr:to>
      <xdr:col>2</xdr:col>
      <xdr:colOff>548640</xdr:colOff>
      <xdr:row>4</xdr:row>
      <xdr:rowOff>131922</xdr:rowOff>
    </xdr:to>
    <xdr:pic>
      <xdr:nvPicPr>
        <xdr:cNvPr id="3" name="Picture 2">
          <a:extLst>
            <a:ext uri="{FF2B5EF4-FFF2-40B4-BE49-F238E27FC236}">
              <a16:creationId xmlns:a16="http://schemas.microsoft.com/office/drawing/2014/main" id="{DEB0719B-082A-45FD-9024-7C5C75072C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144781"/>
          <a:ext cx="739140" cy="749141"/>
        </a:xfrm>
        <a:prstGeom prst="rect">
          <a:avLst/>
        </a:prstGeom>
      </xdr:spPr>
    </xdr:pic>
    <xdr:clientData/>
  </xdr:twoCellAnchor>
  <xdr:twoCellAnchor editAs="oneCell">
    <xdr:from>
      <xdr:col>11</xdr:col>
      <xdr:colOff>33867</xdr:colOff>
      <xdr:row>8</xdr:row>
      <xdr:rowOff>237066</xdr:rowOff>
    </xdr:from>
    <xdr:to>
      <xdr:col>22</xdr:col>
      <xdr:colOff>143933</xdr:colOff>
      <xdr:row>27</xdr:row>
      <xdr:rowOff>27659</xdr:rowOff>
    </xdr:to>
    <xdr:pic>
      <xdr:nvPicPr>
        <xdr:cNvPr id="4" name="Picture 3" descr="A screenshot of a computer screen">
          <a:extLst>
            <a:ext uri="{FF2B5EF4-FFF2-40B4-BE49-F238E27FC236}">
              <a16:creationId xmlns:a16="http://schemas.microsoft.com/office/drawing/2014/main" id="{96FDB330-6F05-4DF5-89FC-F796E1F8BA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89800" y="1871133"/>
          <a:ext cx="6646333" cy="352439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262891</xdr:colOff>
      <xdr:row>0</xdr:row>
      <xdr:rowOff>91440</xdr:rowOff>
    </xdr:from>
    <xdr:to>
      <xdr:col>16</xdr:col>
      <xdr:colOff>847725</xdr:colOff>
      <xdr:row>4</xdr:row>
      <xdr:rowOff>168985</xdr:rowOff>
    </xdr:to>
    <xdr:sp macro="" textlink="">
      <xdr:nvSpPr>
        <xdr:cNvPr id="2" name="TextBox 1">
          <a:extLst>
            <a:ext uri="{FF2B5EF4-FFF2-40B4-BE49-F238E27FC236}">
              <a16:creationId xmlns:a16="http://schemas.microsoft.com/office/drawing/2014/main" id="{CFC14F19-84A2-4434-869F-50E436C4F0CB}"/>
            </a:ext>
          </a:extLst>
        </xdr:cNvPr>
        <xdr:cNvSpPr txBox="1"/>
      </xdr:nvSpPr>
      <xdr:spPr>
        <a:xfrm>
          <a:off x="262891" y="91440"/>
          <a:ext cx="11443334" cy="839545"/>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t>Zero Carbon Building - Performance v2 Workbook</a:t>
          </a:r>
        </a:p>
        <a:p>
          <a:pPr algn="ctr"/>
          <a:r>
            <a:rPr lang="en-US" sz="1800" b="1"/>
            <a:t>Electricity</a:t>
          </a:r>
        </a:p>
      </xdr:txBody>
    </xdr:sp>
    <xdr:clientData/>
  </xdr:twoCellAnchor>
  <xdr:twoCellAnchor editAs="oneCell">
    <xdr:from>
      <xdr:col>1</xdr:col>
      <xdr:colOff>19050</xdr:colOff>
      <xdr:row>0</xdr:row>
      <xdr:rowOff>144781</xdr:rowOff>
    </xdr:from>
    <xdr:to>
      <xdr:col>2</xdr:col>
      <xdr:colOff>525606</xdr:colOff>
      <xdr:row>4</xdr:row>
      <xdr:rowOff>97632</xdr:rowOff>
    </xdr:to>
    <xdr:pic>
      <xdr:nvPicPr>
        <xdr:cNvPr id="3" name="Picture 2">
          <a:extLst>
            <a:ext uri="{FF2B5EF4-FFF2-40B4-BE49-F238E27FC236}">
              <a16:creationId xmlns:a16="http://schemas.microsoft.com/office/drawing/2014/main" id="{5EBC48DF-F472-4B49-9E9C-C91BE3410C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144781"/>
          <a:ext cx="739140" cy="714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253366</xdr:colOff>
      <xdr:row>0</xdr:row>
      <xdr:rowOff>95250</xdr:rowOff>
    </xdr:from>
    <xdr:to>
      <xdr:col>23</xdr:col>
      <xdr:colOff>10584</xdr:colOff>
      <xdr:row>4</xdr:row>
      <xdr:rowOff>172795</xdr:rowOff>
    </xdr:to>
    <xdr:sp macro="" textlink="">
      <xdr:nvSpPr>
        <xdr:cNvPr id="2" name="TextBox 1">
          <a:extLst>
            <a:ext uri="{FF2B5EF4-FFF2-40B4-BE49-F238E27FC236}">
              <a16:creationId xmlns:a16="http://schemas.microsoft.com/office/drawing/2014/main" id="{E317904A-2974-42E5-B87B-C2317830D008}"/>
            </a:ext>
          </a:extLst>
        </xdr:cNvPr>
        <xdr:cNvSpPr txBox="1"/>
      </xdr:nvSpPr>
      <xdr:spPr>
        <a:xfrm>
          <a:off x="253366" y="95250"/>
          <a:ext cx="10721551" cy="839545"/>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t>Zero Carbon Building - Performance v2 Workbook</a:t>
          </a:r>
        </a:p>
        <a:p>
          <a:pPr algn="ctr"/>
          <a:r>
            <a:rPr lang="en-US" sz="1800" b="1"/>
            <a:t>Other Energy</a:t>
          </a:r>
          <a:endParaRPr lang="en-US" sz="1800" b="1">
            <a:solidFill>
              <a:srgbClr val="FF0000"/>
            </a:solidFill>
          </a:endParaRPr>
        </a:p>
      </xdr:txBody>
    </xdr:sp>
    <xdr:clientData/>
  </xdr:twoCellAnchor>
  <xdr:twoCellAnchor editAs="oneCell">
    <xdr:from>
      <xdr:col>1</xdr:col>
      <xdr:colOff>19050</xdr:colOff>
      <xdr:row>0</xdr:row>
      <xdr:rowOff>144781</xdr:rowOff>
    </xdr:from>
    <xdr:to>
      <xdr:col>2</xdr:col>
      <xdr:colOff>475018</xdr:colOff>
      <xdr:row>4</xdr:row>
      <xdr:rowOff>135732</xdr:rowOff>
    </xdr:to>
    <xdr:pic>
      <xdr:nvPicPr>
        <xdr:cNvPr id="3" name="Picture 2">
          <a:extLst>
            <a:ext uri="{FF2B5EF4-FFF2-40B4-BE49-F238E27FC236}">
              <a16:creationId xmlns:a16="http://schemas.microsoft.com/office/drawing/2014/main" id="{3B611065-A6C7-4825-A7B6-3D10F18560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465" y="142876"/>
          <a:ext cx="742950" cy="712946"/>
        </a:xfrm>
        <a:prstGeom prst="rect">
          <a:avLst/>
        </a:prstGeom>
      </xdr:spPr>
    </xdr:pic>
    <xdr:clientData/>
  </xdr:twoCellAnchor>
  <xdr:oneCellAnchor>
    <xdr:from>
      <xdr:col>4</xdr:col>
      <xdr:colOff>179917</xdr:colOff>
      <xdr:row>33</xdr:row>
      <xdr:rowOff>52917</xdr:rowOff>
    </xdr:from>
    <xdr:ext cx="2857500" cy="624416"/>
    <xdr:sp macro="" textlink="">
      <xdr:nvSpPr>
        <xdr:cNvPr id="6" name="TextBox 5">
          <a:extLst>
            <a:ext uri="{FF2B5EF4-FFF2-40B4-BE49-F238E27FC236}">
              <a16:creationId xmlns:a16="http://schemas.microsoft.com/office/drawing/2014/main" id="{94F60AAB-392D-4F99-B2BA-01378EE2A21A}"/>
            </a:ext>
          </a:extLst>
        </xdr:cNvPr>
        <xdr:cNvSpPr txBox="1"/>
      </xdr:nvSpPr>
      <xdr:spPr>
        <a:xfrm>
          <a:off x="1593850" y="7325784"/>
          <a:ext cx="2857500" cy="62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CA" sz="1100"/>
            <a:t>Note: Projects</a:t>
          </a:r>
          <a:r>
            <a:rPr lang="en-CA" sz="1100" baseline="0"/>
            <a:t> using Green Heat must provide an emissions factor for both Green Heat and Standard Heat from their provider.</a:t>
          </a:r>
          <a:endParaRPr lang="en-CA"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250565</xdr:colOff>
      <xdr:row>0</xdr:row>
      <xdr:rowOff>99059</xdr:rowOff>
    </xdr:from>
    <xdr:to>
      <xdr:col>7</xdr:col>
      <xdr:colOff>885265</xdr:colOff>
      <xdr:row>5</xdr:row>
      <xdr:rowOff>16920</xdr:rowOff>
    </xdr:to>
    <xdr:sp macro="" textlink="">
      <xdr:nvSpPr>
        <xdr:cNvPr id="2" name="TextBox 1">
          <a:extLst>
            <a:ext uri="{FF2B5EF4-FFF2-40B4-BE49-F238E27FC236}">
              <a16:creationId xmlns:a16="http://schemas.microsoft.com/office/drawing/2014/main" id="{3C159DF4-62A8-45D7-9E5E-474BFC3BC638}"/>
            </a:ext>
          </a:extLst>
        </xdr:cNvPr>
        <xdr:cNvSpPr txBox="1"/>
      </xdr:nvSpPr>
      <xdr:spPr>
        <a:xfrm>
          <a:off x="250565" y="99059"/>
          <a:ext cx="6909994" cy="870361"/>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t>Zero Carbon Building -</a:t>
          </a:r>
          <a:r>
            <a:rPr lang="en-US" sz="2000" b="1" baseline="0"/>
            <a:t> </a:t>
          </a:r>
          <a:r>
            <a:rPr lang="en-US" sz="2000" b="1"/>
            <a:t>Performance v2 Workbook</a:t>
          </a:r>
        </a:p>
        <a:p>
          <a:pPr algn="ctr"/>
          <a:r>
            <a:rPr lang="en-US" sz="1800" b="1">
              <a:solidFill>
                <a:sysClr val="windowText" lastClr="000000"/>
              </a:solidFill>
            </a:rPr>
            <a:t>Other Emissions</a:t>
          </a:r>
          <a:endParaRPr lang="en-US" sz="1800" b="1" baseline="0">
            <a:solidFill>
              <a:sysClr val="windowText" lastClr="000000"/>
            </a:solidFill>
          </a:endParaRPr>
        </a:p>
      </xdr:txBody>
    </xdr:sp>
    <xdr:clientData/>
  </xdr:twoCellAnchor>
  <xdr:twoCellAnchor editAs="oneCell">
    <xdr:from>
      <xdr:col>1</xdr:col>
      <xdr:colOff>77881</xdr:colOff>
      <xdr:row>0</xdr:row>
      <xdr:rowOff>167641</xdr:rowOff>
    </xdr:from>
    <xdr:to>
      <xdr:col>2</xdr:col>
      <xdr:colOff>552013</xdr:colOff>
      <xdr:row>4</xdr:row>
      <xdr:rowOff>130129</xdr:rowOff>
    </xdr:to>
    <xdr:pic>
      <xdr:nvPicPr>
        <xdr:cNvPr id="3" name="Picture 2">
          <a:extLst>
            <a:ext uri="{FF2B5EF4-FFF2-40B4-BE49-F238E27FC236}">
              <a16:creationId xmlns:a16="http://schemas.microsoft.com/office/drawing/2014/main" id="{085F9C2B-0A18-4616-9957-88E74FA3CB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616" y="167641"/>
          <a:ext cx="739924" cy="7244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283957</xdr:colOff>
      <xdr:row>0</xdr:row>
      <xdr:rowOff>93344</xdr:rowOff>
    </xdr:from>
    <xdr:to>
      <xdr:col>15</xdr:col>
      <xdr:colOff>1</xdr:colOff>
      <xdr:row>5</xdr:row>
      <xdr:rowOff>15240</xdr:rowOff>
    </xdr:to>
    <xdr:sp macro="" textlink="">
      <xdr:nvSpPr>
        <xdr:cNvPr id="2" name="TextBox 1">
          <a:extLst>
            <a:ext uri="{FF2B5EF4-FFF2-40B4-BE49-F238E27FC236}">
              <a16:creationId xmlns:a16="http://schemas.microsoft.com/office/drawing/2014/main" id="{750F262D-B28E-43D1-9C1A-B3346BF4682D}"/>
            </a:ext>
          </a:extLst>
        </xdr:cNvPr>
        <xdr:cNvSpPr txBox="1"/>
      </xdr:nvSpPr>
      <xdr:spPr>
        <a:xfrm>
          <a:off x="283957" y="93344"/>
          <a:ext cx="8714368" cy="874396"/>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t>             Zero Carbon Building - Performance v2 Workbook</a:t>
          </a:r>
        </a:p>
        <a:p>
          <a:pPr algn="ctr"/>
          <a:r>
            <a:rPr lang="en-US" sz="1800" b="1" baseline="0">
              <a:solidFill>
                <a:sysClr val="windowText" lastClr="000000"/>
              </a:solidFill>
            </a:rPr>
            <a:t>Refrigerants</a:t>
          </a:r>
        </a:p>
      </xdr:txBody>
    </xdr:sp>
    <xdr:clientData/>
  </xdr:twoCellAnchor>
  <xdr:twoCellAnchor editAs="oneCell">
    <xdr:from>
      <xdr:col>1</xdr:col>
      <xdr:colOff>143435</xdr:colOff>
      <xdr:row>0</xdr:row>
      <xdr:rowOff>169546</xdr:rowOff>
    </xdr:from>
    <xdr:to>
      <xdr:col>3</xdr:col>
      <xdr:colOff>4258</xdr:colOff>
      <xdr:row>4</xdr:row>
      <xdr:rowOff>135844</xdr:rowOff>
    </xdr:to>
    <xdr:pic>
      <xdr:nvPicPr>
        <xdr:cNvPr id="3" name="Picture 2">
          <a:extLst>
            <a:ext uri="{FF2B5EF4-FFF2-40B4-BE49-F238E27FC236}">
              <a16:creationId xmlns:a16="http://schemas.microsoft.com/office/drawing/2014/main" id="{06CB71BB-8F0E-4E7E-AEB7-B0BEAA59A9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788" y="169546"/>
          <a:ext cx="726477" cy="728298"/>
        </a:xfrm>
        <a:prstGeom prst="rect">
          <a:avLst/>
        </a:prstGeom>
      </xdr:spPr>
    </xdr:pic>
    <xdr:clientData/>
  </xdr:twoCellAnchor>
  <xdr:twoCellAnchor>
    <xdr:from>
      <xdr:col>8</xdr:col>
      <xdr:colOff>95250</xdr:colOff>
      <xdr:row>6</xdr:row>
      <xdr:rowOff>47625</xdr:rowOff>
    </xdr:from>
    <xdr:to>
      <xdr:col>14</xdr:col>
      <xdr:colOff>200025</xdr:colOff>
      <xdr:row>23</xdr:row>
      <xdr:rowOff>161925</xdr:rowOff>
    </xdr:to>
    <xdr:graphicFrame macro="">
      <xdr:nvGraphicFramePr>
        <xdr:cNvPr id="4" name="Chart 3">
          <a:extLst>
            <a:ext uri="{FF2B5EF4-FFF2-40B4-BE49-F238E27FC236}">
              <a16:creationId xmlns:a16="http://schemas.microsoft.com/office/drawing/2014/main" id="{AE3B02FD-74A1-40F9-8A37-A1C0B1BEEB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95250</xdr:colOff>
      <xdr:row>25</xdr:row>
      <xdr:rowOff>47625</xdr:rowOff>
    </xdr:from>
    <xdr:to>
      <xdr:col>14</xdr:col>
      <xdr:colOff>200025</xdr:colOff>
      <xdr:row>42</xdr:row>
      <xdr:rowOff>161925</xdr:rowOff>
    </xdr:to>
    <xdr:graphicFrame macro="">
      <xdr:nvGraphicFramePr>
        <xdr:cNvPr id="5" name="Chart 4">
          <a:extLst>
            <a:ext uri="{FF2B5EF4-FFF2-40B4-BE49-F238E27FC236}">
              <a16:creationId xmlns:a16="http://schemas.microsoft.com/office/drawing/2014/main" id="{08B7E429-01C1-448B-BED1-6D0CC5B774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296172</xdr:colOff>
      <xdr:row>0</xdr:row>
      <xdr:rowOff>190499</xdr:rowOff>
    </xdr:from>
    <xdr:to>
      <xdr:col>10</xdr:col>
      <xdr:colOff>0</xdr:colOff>
      <xdr:row>5</xdr:row>
      <xdr:rowOff>108360</xdr:rowOff>
    </xdr:to>
    <xdr:sp macro="" textlink="">
      <xdr:nvSpPr>
        <xdr:cNvPr id="2" name="TextBox 1">
          <a:extLst>
            <a:ext uri="{FF2B5EF4-FFF2-40B4-BE49-F238E27FC236}">
              <a16:creationId xmlns:a16="http://schemas.microsoft.com/office/drawing/2014/main" id="{122170CB-BF1C-4796-AA33-5268CC76B314}"/>
            </a:ext>
          </a:extLst>
        </xdr:cNvPr>
        <xdr:cNvSpPr txBox="1"/>
      </xdr:nvSpPr>
      <xdr:spPr>
        <a:xfrm>
          <a:off x="296172" y="190499"/>
          <a:ext cx="9819378" cy="870361"/>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t>Zero Carbon Building - Performance v2 Workbook</a:t>
          </a:r>
        </a:p>
        <a:p>
          <a:pPr algn="ctr"/>
          <a:r>
            <a:rPr lang="en-US" sz="1800" b="1"/>
            <a:t>Emissions</a:t>
          </a:r>
          <a:r>
            <a:rPr lang="en-US" sz="1800" b="1" baseline="0"/>
            <a:t> Factors</a:t>
          </a:r>
          <a:endParaRPr lang="en-US" sz="1800" b="1"/>
        </a:p>
      </xdr:txBody>
    </xdr:sp>
    <xdr:clientData/>
  </xdr:twoCellAnchor>
  <xdr:twoCellAnchor editAs="oneCell">
    <xdr:from>
      <xdr:col>1</xdr:col>
      <xdr:colOff>133350</xdr:colOff>
      <xdr:row>1</xdr:row>
      <xdr:rowOff>49531</xdr:rowOff>
    </xdr:from>
    <xdr:to>
      <xdr:col>1</xdr:col>
      <xdr:colOff>856434</xdr:colOff>
      <xdr:row>5</xdr:row>
      <xdr:rowOff>56650</xdr:rowOff>
    </xdr:to>
    <xdr:pic>
      <xdr:nvPicPr>
        <xdr:cNvPr id="3" name="Picture 2">
          <a:extLst>
            <a:ext uri="{FF2B5EF4-FFF2-40B4-BE49-F238E27FC236}">
              <a16:creationId xmlns:a16="http://schemas.microsoft.com/office/drawing/2014/main" id="{AC706A98-913F-450F-8B6C-712B3CDBD1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240031"/>
          <a:ext cx="725805" cy="7663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895</xdr:colOff>
      <xdr:row>0</xdr:row>
      <xdr:rowOff>99059</xdr:rowOff>
    </xdr:from>
    <xdr:to>
      <xdr:col>23</xdr:col>
      <xdr:colOff>0</xdr:colOff>
      <xdr:row>6</xdr:row>
      <xdr:rowOff>246264</xdr:rowOff>
    </xdr:to>
    <xdr:sp macro="" textlink="">
      <xdr:nvSpPr>
        <xdr:cNvPr id="2" name="TextBox 1">
          <a:extLst>
            <a:ext uri="{FF2B5EF4-FFF2-40B4-BE49-F238E27FC236}">
              <a16:creationId xmlns:a16="http://schemas.microsoft.com/office/drawing/2014/main" id="{FA0008E7-BCEA-482C-B088-4B2FA882165D}"/>
            </a:ext>
          </a:extLst>
        </xdr:cNvPr>
        <xdr:cNvSpPr txBox="1"/>
      </xdr:nvSpPr>
      <xdr:spPr>
        <a:xfrm>
          <a:off x="606013" y="99059"/>
          <a:ext cx="21626458" cy="1222970"/>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t>Zero Carbon Building - Performance v2 Workbook</a:t>
          </a:r>
        </a:p>
        <a:p>
          <a:pPr algn="ctr"/>
          <a:r>
            <a:rPr lang="en-US" sz="1800" b="1"/>
            <a:t>Graphs</a:t>
          </a:r>
        </a:p>
        <a:p>
          <a:pPr algn="ctr"/>
          <a:endParaRPr lang="en-US" sz="800" b="1">
            <a:solidFill>
              <a:srgbClr val="00837B"/>
            </a:solidFill>
          </a:endParaRPr>
        </a:p>
        <a:p>
          <a:pPr algn="ctr"/>
          <a:r>
            <a:rPr lang="en-US" sz="1600" b="1">
              <a:solidFill>
                <a:srgbClr val="00837B"/>
              </a:solidFill>
            </a:rPr>
            <a:t>[ This tab is for the applicant to edit the visual graphs for their own purpose and use</a:t>
          </a:r>
          <a:r>
            <a:rPr lang="en-US" sz="1600" b="1" baseline="0">
              <a:solidFill>
                <a:srgbClr val="00837B"/>
              </a:solidFill>
            </a:rPr>
            <a:t> ]</a:t>
          </a:r>
          <a:endParaRPr lang="en-US" sz="1600" b="1">
            <a:solidFill>
              <a:srgbClr val="00837B"/>
            </a:solidFill>
          </a:endParaRPr>
        </a:p>
      </xdr:txBody>
    </xdr:sp>
    <xdr:clientData/>
  </xdr:twoCellAnchor>
  <xdr:twoCellAnchor editAs="oneCell">
    <xdr:from>
      <xdr:col>1</xdr:col>
      <xdr:colOff>154536</xdr:colOff>
      <xdr:row>1</xdr:row>
      <xdr:rowOff>60499</xdr:rowOff>
    </xdr:from>
    <xdr:to>
      <xdr:col>2</xdr:col>
      <xdr:colOff>403276</xdr:colOff>
      <xdr:row>5</xdr:row>
      <xdr:rowOff>76962</xdr:rowOff>
    </xdr:to>
    <xdr:pic>
      <xdr:nvPicPr>
        <xdr:cNvPr id="3" name="Picture 2">
          <a:extLst>
            <a:ext uri="{FF2B5EF4-FFF2-40B4-BE49-F238E27FC236}">
              <a16:creationId xmlns:a16="http://schemas.microsoft.com/office/drawing/2014/main" id="{1E1EC588-DFB7-481A-AD81-F6F9777050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4136" y="238299"/>
          <a:ext cx="766265" cy="727663"/>
        </a:xfrm>
        <a:prstGeom prst="rect">
          <a:avLst/>
        </a:prstGeom>
      </xdr:spPr>
    </xdr:pic>
    <xdr:clientData/>
  </xdr:twoCellAnchor>
  <xdr:twoCellAnchor>
    <xdr:from>
      <xdr:col>2</xdr:col>
      <xdr:colOff>456911</xdr:colOff>
      <xdr:row>20</xdr:row>
      <xdr:rowOff>20507</xdr:rowOff>
    </xdr:from>
    <xdr:to>
      <xdr:col>5</xdr:col>
      <xdr:colOff>1730434</xdr:colOff>
      <xdr:row>38</xdr:row>
      <xdr:rowOff>47613</xdr:rowOff>
    </xdr:to>
    <xdr:graphicFrame macro="">
      <xdr:nvGraphicFramePr>
        <xdr:cNvPr id="4" name="Chart 3">
          <a:extLst>
            <a:ext uri="{FF2B5EF4-FFF2-40B4-BE49-F238E27FC236}">
              <a16:creationId xmlns:a16="http://schemas.microsoft.com/office/drawing/2014/main" id="{D98E6F50-8D1C-476F-8DC1-DE3ED271B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220309</xdr:colOff>
      <xdr:row>20</xdr:row>
      <xdr:rowOff>134468</xdr:rowOff>
    </xdr:from>
    <xdr:to>
      <xdr:col>13</xdr:col>
      <xdr:colOff>1101986</xdr:colOff>
      <xdr:row>37</xdr:row>
      <xdr:rowOff>18601</xdr:rowOff>
    </xdr:to>
    <xdr:graphicFrame macro="">
      <xdr:nvGraphicFramePr>
        <xdr:cNvPr id="11" name="Chart 10">
          <a:extLst>
            <a:ext uri="{FF2B5EF4-FFF2-40B4-BE49-F238E27FC236}">
              <a16:creationId xmlns:a16="http://schemas.microsoft.com/office/drawing/2014/main" id="{9464D9D2-BB73-4AA5-8F36-3E63963A97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661146</xdr:colOff>
      <xdr:row>21</xdr:row>
      <xdr:rowOff>156882</xdr:rowOff>
    </xdr:from>
    <xdr:to>
      <xdr:col>20</xdr:col>
      <xdr:colOff>1163507</xdr:colOff>
      <xdr:row>37</xdr:row>
      <xdr:rowOff>169993</xdr:rowOff>
    </xdr:to>
    <xdr:graphicFrame macro="">
      <xdr:nvGraphicFramePr>
        <xdr:cNvPr id="13" name="Chart 12">
          <a:extLst>
            <a:ext uri="{FF2B5EF4-FFF2-40B4-BE49-F238E27FC236}">
              <a16:creationId xmlns:a16="http://schemas.microsoft.com/office/drawing/2014/main" id="{B4A78FC1-D446-442D-B075-E80A0983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85720</xdr:colOff>
      <xdr:row>0</xdr:row>
      <xdr:rowOff>93890</xdr:rowOff>
    </xdr:from>
    <xdr:to>
      <xdr:col>8</xdr:col>
      <xdr:colOff>740230</xdr:colOff>
      <xdr:row>0</xdr:row>
      <xdr:rowOff>619126</xdr:rowOff>
    </xdr:to>
    <xdr:sp macro="" textlink="">
      <xdr:nvSpPr>
        <xdr:cNvPr id="2" name="TextBox 1">
          <a:extLst>
            <a:ext uri="{FF2B5EF4-FFF2-40B4-BE49-F238E27FC236}">
              <a16:creationId xmlns:a16="http://schemas.microsoft.com/office/drawing/2014/main" id="{F45940DB-48F2-4CF8-9892-5BDAEB320998}"/>
            </a:ext>
          </a:extLst>
        </xdr:cNvPr>
        <xdr:cNvSpPr txBox="1"/>
      </xdr:nvSpPr>
      <xdr:spPr>
        <a:xfrm>
          <a:off x="85720" y="93890"/>
          <a:ext cx="6674310" cy="5252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n-CA" sz="1100" b="1" baseline="0">
              <a:solidFill>
                <a:srgbClr val="C00000"/>
              </a:solidFill>
              <a:effectLst/>
              <a:latin typeface="+mn-lt"/>
              <a:ea typeface="+mn-ea"/>
              <a:cs typeface="+mn-cs"/>
            </a:rPr>
            <a:t>Description:</a:t>
          </a:r>
        </a:p>
        <a:p>
          <a:r>
            <a:rPr lang="en-CA" sz="1100" b="0" baseline="0">
              <a:solidFill>
                <a:srgbClr val="C00000"/>
              </a:solidFill>
              <a:effectLst/>
              <a:latin typeface="+mn-lt"/>
              <a:ea typeface="+mn-ea"/>
              <a:cs typeface="+mn-cs"/>
            </a:rPr>
            <a:t>The purpose of this tab is to summarize ecometrics for data collection. This tab is to remain hidden.</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90A216D-7F35-40F0-BCFA-5AA397C08FFD}" name="EcometricsTable" displayName="EcometricsTable" ref="A1:EU2" totalsRowShown="0" headerRowDxfId="115" dataDxfId="113" headerRowBorderDxfId="114" tableBorderDxfId="112">
  <autoFilter ref="A1:EU2" xr:uid="{390A216D-7F35-40F0-BCFA-5AA397C08FF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autoFilter>
  <tableColumns count="151">
    <tableColumn id="1" xr3:uid="{34F66B31-F562-42F9-B451-420B56A4C12C}" name="project_number">
      <calculatedColumnFormula>Summary!E9</calculatedColumnFormula>
    </tableColumn>
    <tableColumn id="2" xr3:uid="{D5995BC4-59A5-49ED-B3F2-15AC6A507B7C}" name="project_name">
      <calculatedColumnFormula>Summary!E10</calculatedColumnFormula>
    </tableColumn>
    <tableColumn id="3" xr3:uid="{4833817D-EE27-41B7-B77B-6F11968AD22F}" name="RatingSystem_Version">
      <calculatedColumnFormula>Submittals!C6</calculatedColumnFormula>
    </tableColumn>
    <tableColumn id="138" xr3:uid="{FCC09A42-6301-4E56-8CDD-2CBCF75C10C0}" name="Main Building Use">
      <calculatedColumnFormula>Summary!E16</calculatedColumnFormula>
    </tableColumn>
    <tableColumn id="139" xr3:uid="{45DC99AF-DAF3-4BB4-8D5E-BA8141197FA0}" name="Other Building Use" dataDxfId="111">
      <calculatedColumnFormula>Summary!E17</calculatedColumnFormula>
    </tableColumn>
    <tableColumn id="140" xr3:uid="{B5FA6445-FEEF-49D1-9578-FCA1A5220CA1}" name="New Building or Renovation" dataDxfId="110"/>
    <tableColumn id="141" xr3:uid="{7EA650B2-B636-478F-BF8B-724C84D09EB8}" name="Attached Building or Addition" dataDxfId="109"/>
    <tableColumn id="4" xr3:uid="{BBB94EF9-CF71-4287-855A-DBFAFF137482}" name="Climate Zone">
      <calculatedColumnFormula>Summary!E15</calculatedColumnFormula>
    </tableColumn>
    <tableColumn id="5" xr3:uid="{2E651ABE-AB2A-4143-AD30-485FB264D38E}" name="Floor Count (below grade)">
      <calculatedColumnFormula>Summary!E18</calculatedColumnFormula>
    </tableColumn>
    <tableColumn id="6" xr3:uid="{3096DE05-5160-4911-BC30-706A9A2DD835}" name="Floor Count (above grade)">
      <calculatedColumnFormula>Summary!E19</calculatedColumnFormula>
    </tableColumn>
    <tableColumn id="7" xr3:uid="{20CA6F2E-2C06-4991-9681-A511AE72DA11}" name="Gross Floor Area (no parkade) (m2)">
      <calculatedColumnFormula>Summary!E20</calculatedColumnFormula>
    </tableColumn>
    <tableColumn id="8" xr3:uid="{60A74FE7-B50A-48C0-9E21-B40A8003942B}" name="Modelled Floor Area (m2)" dataDxfId="108"/>
    <tableColumn id="9" xr3:uid="{79815CD6-61C2-4258-9093-1BDD13005FDB}" name="Underground Parkade Area (m2)">
      <calculatedColumnFormula>Summary!E21</calculatedColumnFormula>
    </tableColumn>
    <tableColumn id="10" xr3:uid="{0D346DB1-A3BD-4021-92F9-FE534CC69171}" name="Building Footprint (m2)">
      <calculatedColumnFormula>Summary!E22</calculatedColumnFormula>
    </tableColumn>
    <tableColumn id="11" xr3:uid="{E395335C-8A67-49D2-8BF3-D3182EAE7B3A}" name="Percentage Occupied (%) [P]" dataDxfId="107">
      <calculatedColumnFormula>Summary!E23</calculatedColumnFormula>
    </tableColumn>
    <tableColumn id="12" xr3:uid="{A45250E5-558D-408E-AF93-D5BF9C40431D}" name="Certification Number (first performance cert = 1, 2nd = 2, etc.) [P] [M]" dataDxfId="106"/>
    <tableColumn id="13" xr3:uid="{9CDD5921-A76F-4955-AF4C-3BA15D43B9A4}" name="Design Certification? [P]">
      <calculatedColumnFormula>Summary!L29</calculatedColumnFormula>
    </tableColumn>
    <tableColumn id="14" xr3:uid="{5FC14523-623B-4C5F-9879-548EE083005E}" name="Energy Modelling Software" dataDxfId="105"/>
    <tableColumn id="15" xr3:uid="{4E99EFB9-D8B6-469B-8C46-A9F196E8EEF4}" name="Chosen TEDI Path - Flexible Approach [D] [M]" dataDxfId="104"/>
    <tableColumn id="16" xr3:uid="{1F92690F-946F-46E5-9CD8-3C7BB49309D8}" name="Chosen Energy Approach (1/2/3) [D] [M]" dataDxfId="103"/>
    <tableColumn id="17" xr3:uid="{A52220C9-21D4-4C45-95FC-0909A8F01DE5}" name="Workbook (v3) - Energy Approach [D]" dataDxfId="102"/>
    <tableColumn id="18" xr3:uid="{3D8D205F-5590-42A1-B171-BF443C32BB7A}" name="Workbook (v2) - Flexible Approach [D]" dataDxfId="101"/>
    <tableColumn id="19" xr3:uid="{F16C1AA0-4975-4C16-BA37-513AEC44C201}" name="Workbook (v2) - Passive Design Approach (v2) [D]" dataDxfId="100"/>
    <tableColumn id="20" xr3:uid="{A9228101-9B93-421B-AEE9-AF940A164D5F}" name="Workbook (v2) - Renewable Energy Approach (v2) [D]" dataDxfId="99"/>
    <tableColumn id="21" xr3:uid="{D23B422A-76C8-4985-8670-0B19314E49AE}" name="TEDI (kWh/m2/yr)" dataDxfId="98"/>
    <tableColumn id="22" xr3:uid="{ACCCC02D-9769-4267-96AE-DC7E113B30D6}" name="TEDI Target, Adjusted (kWh/m2/yr)" dataDxfId="97"/>
    <tableColumn id="23" xr3:uid="{6508465D-D629-4158-AF7A-14485F057D56}" name="SCOP (v3+)" dataDxfId="96"/>
    <tableColumn id="24" xr3:uid="{C7CCC543-0530-412A-9092-6E9C91C6B319}" name="EUI (kWh/m2/yr)" dataDxfId="95">
      <calculatedColumnFormula>Summary!L17</calculatedColumnFormula>
    </tableColumn>
    <tableColumn id="25" xr3:uid="{7578F883-9A5A-496A-A45E-34FEA09F433B}" name="Site EUI Improvement over NECB 2017 (%)" dataDxfId="94"/>
    <tableColumn id="26" xr3:uid="{6464C4B3-9270-41CC-BF58-D85AF29ACBC6}" name="Peak Demand - winter (kW)" dataDxfId="93">
      <calculatedColumnFormula>Summary!L19</calculatedColumnFormula>
    </tableColumn>
    <tableColumn id="27" xr3:uid="{C23BFA5F-D9A2-4657-9EA0-7C5F3B4C5FC5}" name="Peak Demand - summer (kW)" dataDxfId="92">
      <calculatedColumnFormula>Summary!L18</calculatedColumnFormula>
    </tableColumn>
    <tableColumn id="28" xr3:uid="{E3D50570-51F3-48CE-A307-A0ABA77ED125}" name="Scope 1 (kg CO2e/yr)">
      <calculatedColumnFormula>Summary!L34</calculatedColumnFormula>
    </tableColumn>
    <tableColumn id="29" xr3:uid="{642DB9CE-7D0B-4C0D-9988-DAE2D8B1DF83}" name="Scope 2 (kg CO2e/yr)">
      <calculatedColumnFormula>Summary!L35</calculatedColumnFormula>
    </tableColumn>
    <tableColumn id="30" xr3:uid="{A065391A-9EA6-47D1-BBA2-3588A6B2260D}" name="Scope 3 (kg CO2e/yr)">
      <calculatedColumnFormula>Summary!L36</calculatedColumnFormula>
    </tableColumn>
    <tableColumn id="31" xr3:uid="{B7778830-D759-4264-A169-BB3C8BCCEAF2}" name="Performance Year End Date (Y/M/D) [P]" dataDxfId="91">
      <calculatedColumnFormula>Summary!E24</calculatedColumnFormula>
    </tableColumn>
    <tableColumn id="32" xr3:uid="{0A33F33A-AC12-4EC6-B352-E5D07F6FA750}" name="Targeted air leakage value (L/s-m2) [P]" dataDxfId="90">
      <calculatedColumnFormula>Summary!L25</calculatedColumnFormula>
    </tableColumn>
    <tableColumn id="33" xr3:uid="{A285861C-2E70-411A-9340-86EFB99B4747}" name="Air leakage test results (L/s-m2) [P]" dataDxfId="89">
      <calculatedColumnFormula>Summary!L27</calculatedColumnFormula>
    </tableColumn>
    <tableColumn id="34" xr3:uid="{78F597B0-8FC2-40CB-9760-283B825656B1}" name="Electricity Used (total, not just grid) (kWh)">
      <calculatedColumnFormula>Electricity!L28</calculatedColumnFormula>
    </tableColumn>
    <tableColumn id="35" xr3:uid="{A806050C-B297-432F-9263-9FCE19A289C1}" name="Green Power Generated (kWh)">
      <calculatedColumnFormula>Electricity!M28</calculatedColumnFormula>
    </tableColumn>
    <tableColumn id="36" xr3:uid="{6C8F3D2D-3D28-42A9-B8FE-B80C5E0F83FA}" name="Green Power Used (kWh)">
      <calculatedColumnFormula>Electricity!N28</calculatedColumnFormula>
    </tableColumn>
    <tableColumn id="37" xr3:uid="{E8EA6881-8175-445E-BF98-4EC41474F4A2}" name="Grid Electricity Used (kWh)">
      <calculatedColumnFormula>Electricity!O28</calculatedColumnFormula>
    </tableColumn>
    <tableColumn id="38" xr3:uid="{1104D199-921E-4EAF-92F5-9781623E7E53}" name="Exported Green Power (kWh)">
      <calculatedColumnFormula>Electricity!P28</calculatedColumnFormula>
    </tableColumn>
    <tableColumn id="39" xr3:uid="{5B01990D-4719-44F4-A948-5E771F0D67A1}" name="Green Power Products (kWh)">
      <calculatedColumnFormula>Electricity!F12</calculatedColumnFormula>
    </tableColumn>
    <tableColumn id="40" xr3:uid="{A19E92E6-C6CA-4D17-9B94-DDC96F1E70D4}" name="Electrical Transmission Losses (kgCO2e) [P]" dataDxfId="88">
      <calculatedColumnFormula>Other!G11</calculatedColumnFormula>
    </tableColumn>
    <tableColumn id="41" xr3:uid="{0B30C562-B1BB-4C23-B536-9246A019B3A9}" name="Water (kgCO2e) [P]" dataDxfId="87">
      <calculatedColumnFormula>Other!G12</calculatedColumnFormula>
    </tableColumn>
    <tableColumn id="42" xr3:uid="{C4F79224-A0FB-4BAD-81C1-18B5FBB481BB}" name="Waste (kgCO2e) [P]" dataDxfId="86">
      <calculatedColumnFormula>Other!G13</calculatedColumnFormula>
    </tableColumn>
    <tableColumn id="43" xr3:uid="{E5CCA0D3-4578-46C1-9575-941EE129FCEC}" name="Transportation (kgCO2e) [P]" dataDxfId="85">
      <calculatedColumnFormula>Other!G14</calculatedColumnFormula>
    </tableColumn>
    <tableColumn id="44" xr3:uid="{1E2B4201-6C17-4692-9FEC-0A45CC84809B}" name="Emissions from Electricity (Indirect Emissions - Electricity) (kgCO2e)">
      <calculatedColumnFormula>Electricity!F16</calculatedColumnFormula>
    </tableColumn>
    <tableColumn id="45" xr3:uid="{2B643072-A703-4F4B-AF36-A66500068471}" name="Avoided Emissions - Green Power Products (kgCO2e)" dataDxfId="84">
      <calculatedColumnFormula>Summary!S23</calculatedColumnFormula>
    </tableColumn>
    <tableColumn id="46" xr3:uid="{109FB093-2EC8-441A-9BE2-172077455A0F}" name="Avoided Emissions - Exp. Green Power (kgCO2e)">
      <calculatedColumnFormula>Electricity!F17</calculatedColumnFormula>
    </tableColumn>
    <tableColumn id="47" xr3:uid="{F662A350-93CE-4C90-912C-728BBE193A92}" name="Avoided Emissions Factor Used">
      <calculatedColumnFormula>Electricity!F20</calculatedColumnFormula>
    </tableColumn>
    <tableColumn id="48" xr3:uid="{EB79B7B2-F36F-40A1-BA6C-590DF1F0DDF6}" name="Carbon Offsets - Operational Carbon REQUIRED (kg CO2e)">
      <calculatedColumnFormula>Summary!S36</calculatedColumnFormula>
    </tableColumn>
    <tableColumn id="49" xr3:uid="{B8071D14-51EA-40FC-980D-5912E8E07BEE}" name="Carbon Offsets - Operational Carbon PROVIDED (kg CO2e) [M]" dataDxfId="83"/>
    <tableColumn id="142" xr3:uid="{9B4B3E3B-6889-4168-84FA-998662815464}" name="Carbon Offsets - Cost/Tonne" dataDxfId="82"/>
    <tableColumn id="143" xr3:uid="{B075A2F4-402A-454C-8902-7B2D36CF9FB7}" name="Carbon Offsets - Organization" dataDxfId="81">
      <calculatedColumnFormula>Summary!S28</calculatedColumnFormula>
    </tableColumn>
    <tableColumn id="50" xr3:uid="{80B97479-2826-4B5E-B3A1-BBCB590AF129}" name="Zero Carbon Balance  (from Workbook) (kg CO2e)">
      <calculatedColumnFormula>Summary!M12</calculatedColumnFormula>
    </tableColumn>
    <tableColumn id="51" xr3:uid="{65F9D8B3-BE56-4C04-9831-51D22E898A11}" name="Natural Gas Amount (Therms)" dataDxfId="80"/>
    <tableColumn id="52" xr3:uid="{E80E8396-A250-483A-BB24-56F0459C1669}" name="Natural Gas Amount (GJ)">
      <calculatedColumnFormula>Other_Energy!M25</calculatedColumnFormula>
    </tableColumn>
    <tableColumn id="53" xr3:uid="{F9D0F14B-DEC4-483E-9793-227F83E5986D}" name="Biomass Amount (GJ)">
      <calculatedColumnFormula>Other_Energy!O25</calculatedColumnFormula>
    </tableColumn>
    <tableColumn id="54" xr3:uid="{E1367CA3-D27D-498F-AE93-201D0ADFE079}" name="Diesel Amount (GJ)">
      <calculatedColumnFormula>Other_Energy!P25</calculatedColumnFormula>
    </tableColumn>
    <tableColumn id="55" xr3:uid="{17D617F7-42BE-48F5-9D55-ED2D48FF4FEE}" name="Oil Amount (GJ)">
      <calculatedColumnFormula>Other_Energy!Q25</calculatedColumnFormula>
    </tableColumn>
    <tableColumn id="56" xr3:uid="{CEA5BA47-AF54-4AF2-8176-E715A2A315D5}" name="Propane Amount (GJ)">
      <calculatedColumnFormula>Other_Energy!R25</calculatedColumnFormula>
    </tableColumn>
    <tableColumn id="57" xr3:uid="{72DD34FD-54E4-4DA7-82F4-FA38F53A76B3}" name="Other Energy Type  (name)">
      <calculatedColumnFormula>IF(Other_Energy!T9="Other
(GJ)","",Other_Energy!T9)</calculatedColumnFormula>
    </tableColumn>
    <tableColumn id="58" xr3:uid="{B30EA185-753B-4205-9B71-63E458B5E5D2}" name="Other Energy Amount (GJ)">
      <calculatedColumnFormula>Other_Energy!T25</calculatedColumnFormula>
    </tableColumn>
    <tableColumn id="59" xr3:uid="{58055536-11F2-4E30-B694-A6C1E39AED72}" name="Other Energy Emission Factor (kgCO2e)">
      <calculatedColumnFormula>Other_Energy!T27</calculatedColumnFormula>
    </tableColumn>
    <tableColumn id="60" xr3:uid="{BE4F42A5-5A86-4F90-8AC3-EF3A70B17C6B}" name="Total Non-Renewable Emissions  (kgCO2e)">
      <calculatedColumnFormula>SUM(Other_Energy!M29:V29)</calculatedColumnFormula>
    </tableColumn>
    <tableColumn id="61" xr3:uid="{6FE1F2B4-0842-4CF1-AA77-0CAA50FE02C6}" name="Eligible Renewable Biogass (GJ)">
      <calculatedColumnFormula>Other_Energy!E25</calculatedColumnFormula>
    </tableColumn>
    <tableColumn id="62" xr3:uid="{4BE7D015-EED3-4B4A-967D-BEF0C23697C0}" name="Eligible Renewable Biomass (GJ)">
      <calculatedColumnFormula>Other_Energy!F25</calculatedColumnFormula>
    </tableColumn>
    <tableColumn id="63" xr3:uid="{9E4A71A5-1652-41F9-8FFE-8734D970C79E}" name="Solar Thermal (GJ)">
      <calculatedColumnFormula>Other_Energy!G25</calculatedColumnFormula>
    </tableColumn>
    <tableColumn id="64" xr3:uid="{11492374-3A86-4B0D-AF73-E2BA4B705AE7}" name="District Heating &amp; Cooling - Other Type (name)">
      <calculatedColumnFormula>IF(Other_Energy!F39="Other","",Other_Energy!F39)</calculatedColumnFormula>
    </tableColumn>
    <tableColumn id="65" xr3:uid="{C0112324-D902-40E8-9537-F92E133796CB}" name="District Heating &amp; Cooling - Other  (GJ)" dataDxfId="79">
      <calculatedColumnFormula>Other_Energy!L39</calculatedColumnFormula>
    </tableColumn>
    <tableColumn id="66" xr3:uid="{F4C08E62-5195-4310-9656-3E12555F6FCE}" name="District Heating &amp; Cooling - Total Amount (GJ)" dataDxfId="78">
      <calculatedColumnFormula>Other_Energy!L42</calculatedColumnFormula>
    </tableColumn>
    <tableColumn id="67" xr3:uid="{F26095DD-D530-4820-AD3E-E4728D169461}" name="Green Heat Amount (GJ)" dataDxfId="77">
      <calculatedColumnFormula>Other_Energy!L38</calculatedColumnFormula>
    </tableColumn>
    <tableColumn id="68" xr3:uid="{C93B8860-03EA-4FEE-B67C-C069D60CE080}" name="Green Heat Emissions Savings (kgCO2e)" dataDxfId="76">
      <calculatedColumnFormula>Other_Energy!T38</calculatedColumnFormula>
    </tableColumn>
    <tableColumn id="69" xr3:uid="{4BFCDE2D-AB36-43D9-A834-861F5528471C}" name="Standard Heat Amount (GJ)" dataDxfId="75">
      <calculatedColumnFormula>Other_Energy!L37</calculatedColumnFormula>
    </tableColumn>
    <tableColumn id="70" xr3:uid="{08C1897C-6599-4F5D-9D04-8153CF5B8DF4}" name="Standard Heat Emissions (kgCO2e)" dataDxfId="74">
      <calculatedColumnFormula>Other_Energy!R37</calculatedColumnFormula>
    </tableColumn>
    <tableColumn id="71" xr3:uid="{CEFCF99E-36B7-4D47-B5E0-040639384C6F}" name="Standard Cooling Amount (GJ)" dataDxfId="73"/>
    <tableColumn id="72" xr3:uid="{BB4EBCBD-6425-48D6-8356-A3E917E6C420}" name="Standard Cooling Emissions (kgCO2e)" dataDxfId="72"/>
    <tableColumn id="73" xr3:uid="{3745A268-53DE-4A41-A5B3-F9DCA602C8E3}" name="Total District Heating - Emissions (Indirect Emissions - District Heat) (kgCO2e)" dataDxfId="71">
      <calculatedColumnFormula>Other_Energy!R42</calculatedColumnFormula>
    </tableColumn>
    <tableColumn id="74" xr3:uid="{3751486D-6437-4642-ACF7-CF4BF1AA4BC5}" name="Total District Cooling - Emissions (Indirect Emissions - District Cooling) (kgCO2e)" dataDxfId="70"/>
    <tableColumn id="75" xr3:uid="{E23B21C4-1B82-48E8-9B3B-2E35653DE173}" name="Refrigerant R-410a - Leaks Amount (kg)" dataDxfId="69">
      <calculatedColumnFormula>Refrigerants!E19</calculatedColumnFormula>
    </tableColumn>
    <tableColumn id="76" xr3:uid="{26CD96D9-0D28-458D-80EA-0AEB781363E1}" name="Refrigerant R-22 - Leaks Amount (kg)" dataDxfId="68">
      <calculatedColumnFormula>Refrigerants!E18</calculatedColumnFormula>
    </tableColumn>
    <tableColumn id="77" xr3:uid="{977BA8AB-9BBC-44B3-A4C3-3667C0798AE6}" name="Refrigerant R-407c - Leaks Amount (kg)" dataDxfId="67">
      <calculatedColumnFormula>Refrigerants!E17</calculatedColumnFormula>
    </tableColumn>
    <tableColumn id="78" xr3:uid="{5922F07F-5DB7-4B42-A8D0-CAAE4EF2D124}" name="Refrigerant R-134a - Leaks Amount (kg)" dataDxfId="66">
      <calculatedColumnFormula>Refrigerants!E16</calculatedColumnFormula>
    </tableColumn>
    <tableColumn id="79" xr3:uid="{BF0EE668-94A3-4CC9-BFFD-5D9C50EF1186}" name="Refrigerant R-32 - Leaks Amount (kg)" dataDxfId="65">
      <calculatedColumnFormula>Refrigerants!E15</calculatedColumnFormula>
    </tableColumn>
    <tableColumn id="80" xr3:uid="{A0B19CAE-AEA3-4EF9-8F62-E553C1817F5E}" name="Refrigerant R-454b - Leaks Amount (kg)" dataDxfId="64">
      <calculatedColumnFormula>Refrigerants!E14</calculatedColumnFormula>
    </tableColumn>
    <tableColumn id="81" xr3:uid="{53A1E982-F4A6-4C29-B9A7-FA7150C3DC98}" name="Refrigerant R-123 - Leaks Amount (kg)" dataDxfId="63">
      <calculatedColumnFormula>Refrigerants!E13</calculatedColumnFormula>
    </tableColumn>
    <tableColumn id="82" xr3:uid="{56332C69-2F1D-42FB-9B43-9BC2B0788AC0}" name="Refrigerant R-744 (CO2) - Leaks Amount (kg)" dataDxfId="62">
      <calculatedColumnFormula>Refrigerants!E12</calculatedColumnFormula>
    </tableColumn>
    <tableColumn id="83" xr3:uid="{2BA17CB2-7730-442B-A659-562084121731}" name="Refrigerant R-717 (NH3) - Leaks Amount (kg)" dataDxfId="61">
      <calculatedColumnFormula>Refrigerants!E11</calculatedColumnFormula>
    </tableColumn>
    <tableColumn id="84" xr3:uid="{158627A2-81E6-4A76-AF33-BEE591C21C81}" name="Refrigerant R-404a - Leaks Amount (kg)" dataDxfId="60"/>
    <tableColumn id="85" xr3:uid="{CD2547C7-4375-4207-9C8F-AC1C9DE7A563}" name="Refrigerant Other Type (name)" dataDxfId="59">
      <calculatedColumnFormula>IF(Refrigerants!C20="Other","",Refrigerants!C20)</calculatedColumnFormula>
    </tableColumn>
    <tableColumn id="86" xr3:uid="{42052E4F-4719-4C1C-8446-9C1ADD1F6197}" name="Refrigerant Other - Leaks Amount (kg)" dataDxfId="58">
      <calculatedColumnFormula>Refrigerants!E20</calculatedColumnFormula>
    </tableColumn>
    <tableColumn id="87" xr3:uid="{6BADD8B7-7758-4C7F-A6B2-5789CCBE5706}" name="Total Refrigerant Leaks GWP20 (kgCO2e)" dataDxfId="57">
      <calculatedColumnFormula>Refrigerants!F23</calculatedColumnFormula>
    </tableColumn>
    <tableColumn id="88" xr3:uid="{64585FB3-2FD9-4110-9ADF-8B9FA89CBEAE}" name="Total Refrigerant Leaks GWP100 (kgCO2e)" dataDxfId="56">
      <calculatedColumnFormula>Refrigerants!G23</calculatedColumnFormula>
    </tableColumn>
    <tableColumn id="89" xr3:uid="{DF2A13AC-A321-45DA-B1E4-AF156A2706B9}" name="Refrigerant R-410a - Charge Amount (kg)" dataDxfId="55">
      <calculatedColumnFormula>Refrigerants!E38</calculatedColumnFormula>
    </tableColumn>
    <tableColumn id="90" xr3:uid="{0A4915A3-1A43-4511-AA93-A9019C747E61}" name="Refrigerant R-22 - Charge Amount (kg)" dataDxfId="54">
      <calculatedColumnFormula>Refrigerants!E37</calculatedColumnFormula>
    </tableColumn>
    <tableColumn id="91" xr3:uid="{92B27FCD-6A32-44A0-905B-4CC267CBDC2B}" name="Refrigerant R-407c - Charge Amount (kg)" dataDxfId="53">
      <calculatedColumnFormula>Refrigerants!E36</calculatedColumnFormula>
    </tableColumn>
    <tableColumn id="92" xr3:uid="{68117570-1EE3-44CE-B1C2-C5CA1ED86A45}" name="Refrigerant R-134a - Charge Amount (kg)" dataDxfId="52">
      <calculatedColumnFormula>Refrigerants!E35</calculatedColumnFormula>
    </tableColumn>
    <tableColumn id="93" xr3:uid="{658698FA-7B2E-47B8-A514-1FAE32A733AA}" name="Refrigerant R-32 - Charge Amount (kg)" dataDxfId="51">
      <calculatedColumnFormula>Refrigerants!E34</calculatedColumnFormula>
    </tableColumn>
    <tableColumn id="94" xr3:uid="{4EC53582-8CEC-4EA9-9B9F-4A7DA1EF9DAE}" name="Refrigerant R-454b - Charge Amount (kg)" dataDxfId="50">
      <calculatedColumnFormula>Refrigerants!E33</calculatedColumnFormula>
    </tableColumn>
    <tableColumn id="95" xr3:uid="{FE193EB2-0705-406F-B4C7-8DD984672FC4}" name="Refrigerant R-123 - Charge Amount (kg)" dataDxfId="49">
      <calculatedColumnFormula>Refrigerants!E32</calculatedColumnFormula>
    </tableColumn>
    <tableColumn id="96" xr3:uid="{DCAB602E-4383-4F90-B679-37E33001B9FB}" name="Refrigerant R-744 (CO2) - Charge Amount (kg)" dataDxfId="48">
      <calculatedColumnFormula>Refrigerants!E31</calculatedColumnFormula>
    </tableColumn>
    <tableColumn id="97" xr3:uid="{72EA75B5-F920-47F0-9C23-C8A22411202F}" name="Refrigerant R-717 (NH3) - Charge Amount (kg)" dataDxfId="47">
      <calculatedColumnFormula>Refrigerants!E30</calculatedColumnFormula>
    </tableColumn>
    <tableColumn id="98" xr3:uid="{B54FC703-E996-4957-8579-EF567332834C}" name="Refrigerant R-404a - Charge Amount (kg)" dataDxfId="46"/>
    <tableColumn id="99" xr3:uid="{5E61DE0D-E4CF-4336-B85A-5FF25DC34A21}" name="Refrigerant 1st Other Type (name)">
      <calculatedColumnFormula>IF(Refrigerants!C39="Other","",Refrigerants!C39)</calculatedColumnFormula>
    </tableColumn>
    <tableColumn id="100" xr3:uid="{0288E863-ADDC-4BCA-8838-A8891DC74F0C}" name="Refrigerant 1st Other - Charge Amount (kg)" dataDxfId="45">
      <calculatedColumnFormula>Refrigerants!E39</calculatedColumnFormula>
    </tableColumn>
    <tableColumn id="101" xr3:uid="{8A39EBF2-E324-4AFE-9A2F-4FA61FBC9309}" name="Refrigerant 2nd Other Type (name)">
      <calculatedColumnFormula>IF(Refrigerants!C40="Other","",Refrigerants!C40)</calculatedColumnFormula>
    </tableColumn>
    <tableColumn id="102" xr3:uid="{F18ABB00-E3BE-47FC-A7A3-DE0844F237EC}" name="Refrigerant 2nd Other - Charge Amount (kg)" dataDxfId="44">
      <calculatedColumnFormula>Refrigerants!E40</calculatedColumnFormula>
    </tableColumn>
    <tableColumn id="103" xr3:uid="{D03975F9-9CD0-4ED3-93F8-6711D57A482F}" name="Total Refrigerant Charge GWP20 (kgCO2e)" dataDxfId="43">
      <calculatedColumnFormula>Refrigerants!F42</calculatedColumnFormula>
    </tableColumn>
    <tableColumn id="104" xr3:uid="{2A3D0CFB-1874-4161-B6E6-C7C9F785921B}" name="Total Refrigerant Charge GWP100 (kgCO2e)" dataDxfId="42">
      <calculatedColumnFormula>Refrigerants!G42</calculatedColumnFormula>
    </tableColumn>
    <tableColumn id="105" xr3:uid="{E907A64E-EEFD-4B87-8228-C27C79F2D925}" name="LCA Software" dataDxfId="41"/>
    <tableColumn id="106" xr3:uid="{C436A748-0D9F-45D0-B6E7-0834EACC7D06}" name="LCA Design Stage (SD / DD / CD) (SD/DD/CD)" dataDxfId="40"/>
    <tableColumn id="107" xr3:uid="{8BE701D4-F399-418F-BDA2-009A25E3E5E8}" name="Primary Superstructure Material(s)" dataDxfId="39"/>
    <tableColumn id="108" xr3:uid="{1CB4DE92-0D4B-4FA6-A068-C4AF12CC501D}" name="A1 - Raw Material Supply (kg CO2e)" dataDxfId="38">
      <calculatedColumnFormula>Embodied_Carbon!I10</calculatedColumnFormula>
    </tableColumn>
    <tableColumn id="109" xr3:uid="{0809D294-759F-43BC-B1D9-824A22417F67}" name="A2 - Transport (to factory) (kg CO2e)" dataDxfId="37">
      <calculatedColumnFormula>Embodied_Carbon!I11</calculatedColumnFormula>
    </tableColumn>
    <tableColumn id="110" xr3:uid="{ADBFDBCF-43D9-45F4-A1AE-A4D9B0835158}" name="A3 - Manufacturing (kg CO2e)" dataDxfId="36">
      <calculatedColumnFormula>Embodied_Carbon!I12</calculatedColumnFormula>
    </tableColumn>
    <tableColumn id="111" xr3:uid="{56720B1A-E9BF-4ADF-B901-51A27D40ABF3}" name="A4 - Transport (to site) (kg CO2e)" dataDxfId="35">
      <calculatedColumnFormula>Embodied_Carbon!I13</calculatedColumnFormula>
    </tableColumn>
    <tableColumn id="112" xr3:uid="{A19DAE16-4F21-4EF9-8BFD-A2B65BE94D38}" name="A5 - Construction and Installation (kg CO2e)" dataDxfId="34">
      <calculatedColumnFormula>Embodied_Carbon!I14</calculatedColumnFormula>
    </tableColumn>
    <tableColumn id="113" xr3:uid="{3200D373-00CF-4460-AA05-9F900673B044}" name="A - Total Upfront Carbon (kg CO2e)" dataDxfId="33">
      <calculatedColumnFormula>Embodied_Carbon!I15</calculatedColumnFormula>
    </tableColumn>
    <tableColumn id="114" xr3:uid="{294DD7C6-DD4A-4800-88CE-CE088C236FEC}" name="B1 - Use (kg CO2e)" dataDxfId="32">
      <calculatedColumnFormula>Embodied_Carbon!I16</calculatedColumnFormula>
    </tableColumn>
    <tableColumn id="115" xr3:uid="{60F927F5-E842-425F-ACD9-5C05D3702121}" name="B2 - Maintenance (kg CO2e)" dataDxfId="31">
      <calculatedColumnFormula>Embodied_Carbon!I17</calculatedColumnFormula>
    </tableColumn>
    <tableColumn id="116" xr3:uid="{7DE06C57-D7DB-446E-9A9F-7E520BF95CA9}" name="B3 - Repair (kg CO2e)" dataDxfId="30">
      <calculatedColumnFormula>Embodied_Carbon!I18</calculatedColumnFormula>
    </tableColumn>
    <tableColumn id="117" xr3:uid="{E2610319-14D6-4DCE-A0DD-41026C790292}" name="B4 - Replacement (kg CO2e)" dataDxfId="29">
      <calculatedColumnFormula>Embodied_Carbon!I19</calculatedColumnFormula>
    </tableColumn>
    <tableColumn id="118" xr3:uid="{31389605-A8B5-42B1-A647-3D597AFA1D53}" name="B5 - Refurbishment (kg CO2e)" dataDxfId="28">
      <calculatedColumnFormula>Embodied_Carbon!I20</calculatedColumnFormula>
    </tableColumn>
    <tableColumn id="119" xr3:uid="{68F6C2E4-8C63-40B7-B1ED-397A1625CB12}" name="B6 - Operational Energy Use (kg CO2e)" dataDxfId="27"/>
    <tableColumn id="120" xr3:uid="{0B4C9346-3222-45BB-B88B-B98DD2208C23}" name="B7 - Operational Water Use (kg CO2e)" dataDxfId="26"/>
    <tableColumn id="121" xr3:uid="{6EB5BCE9-FCAE-429C-8275-38475DEBD4B8}" name="B - Total Use Stage Embodied Carbon (kg CO2e)" dataDxfId="25">
      <calculatedColumnFormula>Embodied_Carbon!I21</calculatedColumnFormula>
    </tableColumn>
    <tableColumn id="122" xr3:uid="{418AE7CB-586C-404B-9FF8-B64599ED08D6}" name="C1 - Demolition (kg CO2e)" dataDxfId="24">
      <calculatedColumnFormula>Embodied_Carbon!I22</calculatedColumnFormula>
    </tableColumn>
    <tableColumn id="123" xr3:uid="{89EFCF19-F559-4F33-BA96-FA279566D62B}" name="C2 - Transport (to disposal) (kg CO2e)" dataDxfId="23">
      <calculatedColumnFormula>Embodied_Carbon!I23</calculatedColumnFormula>
    </tableColumn>
    <tableColumn id="124" xr3:uid="{04EA773E-6D03-486C-AE3D-5DC63D243F82}" name="C3 - Waste Processing (kg CO2e)" dataDxfId="22">
      <calculatedColumnFormula>Embodied_Carbon!I24</calculatedColumnFormula>
    </tableColumn>
    <tableColumn id="125" xr3:uid="{F217BCEC-77A2-4282-BB9A-DBF126380A16}" name="C4 - Disposal (kg CO2e)" dataDxfId="21">
      <calculatedColumnFormula>Embodied_Carbon!I25</calculatedColumnFormula>
    </tableColumn>
    <tableColumn id="126" xr3:uid="{6C3EE422-2996-41E9-9DFC-90B6D8ED6E2E}" name="C - Total End of Life Carbon (kg CO2e)" dataDxfId="20">
      <calculatedColumnFormula>Embodied_Carbon!I26</calculatedColumnFormula>
    </tableColumn>
    <tableColumn id="127" xr3:uid="{F154296F-7B1A-45D6-A8CE-41CA8C107648}" name="D1 - Reuse (kg CO2e)" dataDxfId="19">
      <calculatedColumnFormula>Embodied_Carbon!I30</calculatedColumnFormula>
    </tableColumn>
    <tableColumn id="128" xr3:uid="{C08E9717-6330-4718-9531-0A0AF3D11BC0}" name="D2 - Recycling (kg CO2e)" dataDxfId="18">
      <calculatedColumnFormula>Embodied_Carbon!I31</calculatedColumnFormula>
    </tableColumn>
    <tableColumn id="129" xr3:uid="{A5FDA526-BEDD-433F-AADD-49D8AD2A5C29}" name="D3 - Energy Recovery (kg CO2e)" dataDxfId="17">
      <calculatedColumnFormula>Embodied_Carbon!I33</calculatedColumnFormula>
    </tableColumn>
    <tableColumn id="130" xr3:uid="{C82E5F80-C109-4CD9-AA77-9D980B811935}" name="D - Total Beyond Life-cycle Carbon (optional) (kg CO2e)">
      <calculatedColumnFormula>Embodied_Carbon!I34</calculatedColumnFormula>
    </tableColumn>
    <tableColumn id="131" xr3:uid="{4E07FB57-3194-4BB7-8AEA-4FE95689CB60}" name="A - Biogenic Carbon (optional) (kg CO2e)" dataDxfId="16"/>
    <tableColumn id="132" xr3:uid="{A2AAE156-75C9-41F8-A432-C8C6DAC53D6E}" name="C - Biogenic Carbon (optional) (kg CO2e)" dataDxfId="15"/>
    <tableColumn id="133" xr3:uid="{8DC77CED-EF22-4B97-820F-6ED9C89BCF40}" name="Total Proposed Embodied Carbon (A to C) (kg CO2e)" dataDxfId="14">
      <calculatedColumnFormula>Embodied_Carbon!I27</calculatedColumnFormula>
    </tableColumn>
    <tableColumn id="134" xr3:uid="{C21CDFA4-1F10-47B5-A603-E498B18492B5}" name="Total Baseline Embodied Carbon (kg CO2e)" dataDxfId="13"/>
    <tableColumn id="135" xr3:uid="{A99C78F1-6277-4876-8943-2588ABB61B01}" name="Mass Timber?  (Y / N) [M]" dataDxfId="12"/>
    <tableColumn id="136" xr3:uid="{852149B6-C9F9-4812-9E06-F1241E6C1CA1}" name="I&amp;I Strategy 1 [D]" dataDxfId="11"/>
    <tableColumn id="144" xr3:uid="{B02ABFF8-BAF2-4A0E-AF54-D1B34C291D01}" name="I&amp;I Strategy 2 [D]" dataDxfId="10"/>
    <tableColumn id="148" xr3:uid="{1842A955-A317-49D9-B416-89E1CFEEC903}" name="I&amp;I Strategy 3 [D]" dataDxfId="9"/>
    <tableColumn id="149" xr3:uid="{F974B6FC-A0A2-46C5-873E-AC01D16EC7C0}" name="I&amp;I Strategy 4 [D]" dataDxfId="8"/>
    <tableColumn id="150" xr3:uid="{2DC9781E-07A2-4F2A-88CE-B85FB4B77F6C}" name="I&amp;I Strategy - Other [D]" dataDxfId="7"/>
    <tableColumn id="151" xr3:uid="{02435D0C-DD46-4F3D-A046-E65FE59147EA}" name="BIPV - Quantity/Size" dataDxfId="6"/>
    <tableColumn id="145" xr3:uid="{F1DD1754-863D-4E11-8E66-8000F6E25DD6}" name="BIPV - % Total Energy" dataDxfId="5"/>
    <tableColumn id="146" xr3:uid="{9F3E45C0-6BCA-4636-986D-56DA281DDE78}" name="PV - % Roof Area" dataDxfId="4"/>
    <tableColumn id="147" xr3:uid="{B13597DA-CC09-4FDC-ABFE-153D126567D8}" name="Workbook - Date Modified" dataDxfId="3"/>
    <tableColumn id="137" xr3:uid="{719EE037-DC28-4593-9F64-131101786C12}" name="Workbook - FileName" dataDxfId="2">
      <calculatedColumnFormula array="1">CELL("filename")</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drawing" Target="../drawings/drawing10.xm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226AD-1A56-4E65-95AA-F6C48BD01AD6}">
  <sheetPr>
    <tabColor rgb="FF00837B"/>
  </sheetPr>
  <dimension ref="A1:R123"/>
  <sheetViews>
    <sheetView showGridLines="0" showRowColHeaders="0" tabSelected="1" zoomScale="90" zoomScaleNormal="90" workbookViewId="0">
      <selection activeCell="C31" sqref="C31"/>
    </sheetView>
  </sheetViews>
  <sheetFormatPr defaultColWidth="8.88671875" defaultRowHeight="14.4" x14ac:dyDescent="0.3"/>
  <cols>
    <col min="1" max="1" width="5.21875" style="28" customWidth="1"/>
    <col min="2" max="2" width="4.6640625" style="28" customWidth="1"/>
    <col min="3" max="3" width="8.88671875" style="28"/>
    <col min="4" max="4" width="1.21875" style="28" customWidth="1"/>
    <col min="5" max="5" width="3.109375" style="28" customWidth="1"/>
    <col min="6" max="6" width="2.21875" style="28" customWidth="1"/>
    <col min="7" max="7" width="6.44140625" style="28" customWidth="1"/>
    <col min="8" max="8" width="13.21875" style="28" customWidth="1"/>
    <col min="9" max="9" width="8.88671875" style="28" customWidth="1"/>
    <col min="10" max="15" width="8.88671875" style="28"/>
    <col min="16" max="16" width="8.21875" style="28" customWidth="1"/>
    <col min="17" max="17" width="6.5546875" style="28" customWidth="1"/>
    <col min="18" max="16384" width="8.88671875" style="28"/>
  </cols>
  <sheetData>
    <row r="1" spans="1:18" x14ac:dyDescent="0.3">
      <c r="A1" s="29"/>
      <c r="B1" s="29"/>
      <c r="C1" s="29"/>
      <c r="D1" s="29"/>
      <c r="E1" s="29"/>
      <c r="F1" s="29"/>
      <c r="G1" s="29"/>
      <c r="H1" s="29"/>
      <c r="I1" s="29"/>
      <c r="J1" s="29"/>
      <c r="K1" s="29"/>
      <c r="L1" s="29"/>
      <c r="M1" s="29"/>
      <c r="N1" s="29"/>
      <c r="O1" s="29"/>
      <c r="P1" s="29"/>
      <c r="Q1" s="29"/>
    </row>
    <row r="2" spans="1:18" x14ac:dyDescent="0.3">
      <c r="A2" s="29"/>
      <c r="Q2" s="29"/>
    </row>
    <row r="3" spans="1:18" ht="25.8" x14ac:dyDescent="0.3">
      <c r="A3" s="29"/>
      <c r="F3" s="350" t="s">
        <v>171</v>
      </c>
      <c r="G3" s="350"/>
      <c r="H3" s="350"/>
      <c r="I3" s="350"/>
      <c r="J3" s="350"/>
      <c r="K3" s="350"/>
      <c r="L3" s="350"/>
      <c r="M3" s="350"/>
      <c r="N3" s="350"/>
      <c r="O3" s="350"/>
      <c r="P3" s="81"/>
      <c r="Q3" s="82"/>
    </row>
    <row r="4" spans="1:18" x14ac:dyDescent="0.3">
      <c r="A4" s="29"/>
      <c r="Q4" s="29"/>
    </row>
    <row r="5" spans="1:18" x14ac:dyDescent="0.3">
      <c r="A5" s="29"/>
      <c r="Q5" s="29"/>
    </row>
    <row r="6" spans="1:18" ht="24" customHeight="1" x14ac:dyDescent="0.3">
      <c r="A6" s="29"/>
      <c r="C6" s="83" t="s">
        <v>172</v>
      </c>
      <c r="Q6" s="29"/>
    </row>
    <row r="7" spans="1:18" ht="15.6" x14ac:dyDescent="0.3">
      <c r="A7" s="29"/>
      <c r="C7" s="83" t="s">
        <v>368</v>
      </c>
      <c r="Q7" s="29"/>
    </row>
    <row r="8" spans="1:18" x14ac:dyDescent="0.3">
      <c r="A8" s="29"/>
      <c r="Q8" s="29"/>
    </row>
    <row r="9" spans="1:18" ht="22.35" customHeight="1" x14ac:dyDescent="0.3">
      <c r="A9" s="29"/>
      <c r="B9" s="351" t="s">
        <v>93</v>
      </c>
      <c r="C9" s="351"/>
      <c r="D9" s="351"/>
      <c r="E9" s="351"/>
      <c r="F9" s="351"/>
      <c r="G9" s="351"/>
      <c r="H9" s="351"/>
      <c r="I9" s="351"/>
      <c r="J9" s="351"/>
      <c r="K9" s="351"/>
      <c r="L9" s="351"/>
      <c r="M9" s="351"/>
      <c r="N9" s="351"/>
      <c r="O9" s="351"/>
      <c r="P9" s="351"/>
      <c r="Q9" s="84"/>
    </row>
    <row r="10" spans="1:18" ht="110.55" customHeight="1" x14ac:dyDescent="0.3">
      <c r="A10" s="29"/>
      <c r="B10" s="352" t="s">
        <v>314</v>
      </c>
      <c r="C10" s="352"/>
      <c r="D10" s="352"/>
      <c r="E10" s="352"/>
      <c r="F10" s="352"/>
      <c r="G10" s="352"/>
      <c r="H10" s="352"/>
      <c r="I10" s="352"/>
      <c r="J10" s="352"/>
      <c r="K10" s="352"/>
      <c r="L10" s="352"/>
      <c r="M10" s="352"/>
      <c r="N10" s="352"/>
      <c r="O10" s="352"/>
      <c r="P10" s="352"/>
      <c r="Q10" s="84"/>
    </row>
    <row r="11" spans="1:18" ht="5.55" customHeight="1" x14ac:dyDescent="0.3">
      <c r="A11" s="29"/>
      <c r="B11" s="85"/>
      <c r="C11" s="85"/>
      <c r="D11" s="85"/>
      <c r="E11" s="85"/>
      <c r="F11" s="85"/>
      <c r="G11" s="85"/>
      <c r="H11" s="85"/>
      <c r="I11" s="85"/>
      <c r="J11" s="85"/>
      <c r="K11" s="85"/>
      <c r="L11" s="85"/>
      <c r="M11" s="85"/>
      <c r="N11" s="85"/>
      <c r="O11" s="85"/>
      <c r="P11" s="85"/>
      <c r="Q11" s="29"/>
    </row>
    <row r="12" spans="1:18" ht="16.350000000000001" customHeight="1" x14ac:dyDescent="0.3">
      <c r="A12" s="29"/>
      <c r="B12" s="86"/>
      <c r="C12" s="86"/>
      <c r="D12" s="86"/>
      <c r="E12" s="86"/>
      <c r="F12" s="86"/>
      <c r="G12" s="86"/>
      <c r="H12" s="86"/>
      <c r="I12" s="86"/>
      <c r="J12" s="86"/>
      <c r="K12" s="86"/>
      <c r="L12" s="86"/>
      <c r="M12" s="86"/>
      <c r="N12" s="86"/>
      <c r="O12" s="86"/>
      <c r="P12" s="86"/>
      <c r="Q12" s="29"/>
    </row>
    <row r="13" spans="1:18" ht="39" customHeight="1" x14ac:dyDescent="0.4">
      <c r="A13" s="29"/>
      <c r="B13" s="86"/>
      <c r="C13" s="344" t="s">
        <v>187</v>
      </c>
      <c r="D13" s="344"/>
      <c r="E13" s="344"/>
      <c r="F13" s="344"/>
      <c r="G13" s="344"/>
      <c r="H13" s="344"/>
      <c r="I13" s="344"/>
      <c r="J13" s="344"/>
      <c r="K13" s="344"/>
      <c r="L13" s="344"/>
      <c r="M13" s="344"/>
      <c r="N13" s="344"/>
      <c r="O13" s="344"/>
      <c r="P13" s="344"/>
      <c r="Q13" s="87"/>
    </row>
    <row r="14" spans="1:18" ht="16.350000000000001" customHeight="1" x14ac:dyDescent="0.3">
      <c r="A14" s="29"/>
      <c r="B14" s="86"/>
      <c r="C14" s="88" t="s">
        <v>92</v>
      </c>
      <c r="D14" s="89" t="s">
        <v>369</v>
      </c>
      <c r="E14" s="86"/>
      <c r="F14" s="86"/>
      <c r="G14" s="86"/>
      <c r="H14" s="86"/>
      <c r="I14" s="86"/>
      <c r="J14" s="86"/>
      <c r="K14" s="86"/>
      <c r="L14" s="86"/>
      <c r="M14" s="86"/>
      <c r="N14" s="86"/>
      <c r="O14" s="86"/>
      <c r="P14" s="86"/>
      <c r="Q14" s="29"/>
    </row>
    <row r="15" spans="1:18" ht="18" customHeight="1" x14ac:dyDescent="0.3">
      <c r="A15" s="29"/>
      <c r="B15" s="86"/>
      <c r="C15" s="88" t="s">
        <v>92</v>
      </c>
      <c r="D15" s="89" t="s">
        <v>172</v>
      </c>
      <c r="E15" s="86"/>
      <c r="F15" s="86"/>
      <c r="G15" s="86"/>
      <c r="H15" s="86"/>
      <c r="I15" s="86"/>
      <c r="J15" s="86"/>
      <c r="K15" s="86"/>
      <c r="L15" s="86"/>
      <c r="M15" s="86"/>
      <c r="N15" s="86"/>
      <c r="O15" s="86"/>
      <c r="P15" s="86"/>
      <c r="Q15" s="29"/>
      <c r="R15" s="2"/>
    </row>
    <row r="16" spans="1:18" ht="18" customHeight="1" x14ac:dyDescent="0.3">
      <c r="A16" s="29"/>
      <c r="B16" s="86"/>
      <c r="C16" s="88" t="s">
        <v>92</v>
      </c>
      <c r="D16" s="89" t="s">
        <v>226</v>
      </c>
      <c r="E16" s="86"/>
      <c r="F16" s="86"/>
      <c r="G16" s="86"/>
      <c r="H16" s="86"/>
      <c r="I16" s="86"/>
      <c r="J16" s="86"/>
      <c r="K16" s="86"/>
      <c r="L16" s="86"/>
      <c r="M16" s="86"/>
      <c r="N16" s="86"/>
      <c r="O16" s="86"/>
      <c r="P16" s="86"/>
      <c r="Q16" s="29"/>
      <c r="R16" s="2"/>
    </row>
    <row r="17" spans="1:17" ht="18" customHeight="1" x14ac:dyDescent="0.3">
      <c r="A17" s="29"/>
      <c r="B17" s="86"/>
      <c r="C17" s="88" t="s">
        <v>92</v>
      </c>
      <c r="D17" s="89" t="s">
        <v>190</v>
      </c>
      <c r="E17" s="86"/>
      <c r="F17" s="86"/>
      <c r="G17" s="86"/>
      <c r="H17" s="86"/>
      <c r="I17" s="86"/>
      <c r="J17" s="86"/>
      <c r="K17" s="86"/>
      <c r="L17" s="86"/>
      <c r="M17" s="86"/>
      <c r="N17" s="86"/>
      <c r="O17" s="86"/>
      <c r="P17" s="86"/>
      <c r="Q17" s="29"/>
    </row>
    <row r="18" spans="1:17" ht="18" customHeight="1" x14ac:dyDescent="0.3">
      <c r="A18" s="29"/>
      <c r="B18" s="86"/>
      <c r="C18" s="88" t="s">
        <v>92</v>
      </c>
      <c r="D18" s="89" t="s">
        <v>191</v>
      </c>
      <c r="E18" s="86"/>
      <c r="F18" s="86"/>
      <c r="G18" s="86"/>
      <c r="H18" s="86"/>
      <c r="I18" s="86"/>
      <c r="J18" s="86"/>
      <c r="K18" s="86"/>
      <c r="L18" s="86"/>
      <c r="M18" s="86"/>
      <c r="N18" s="86"/>
      <c r="O18" s="86"/>
      <c r="P18" s="86"/>
      <c r="Q18" s="29"/>
    </row>
    <row r="19" spans="1:17" ht="18" customHeight="1" x14ac:dyDescent="0.3">
      <c r="A19" s="29"/>
      <c r="B19" s="86"/>
      <c r="C19" s="88" t="s">
        <v>92</v>
      </c>
      <c r="D19" s="89" t="s">
        <v>370</v>
      </c>
      <c r="E19" s="86"/>
      <c r="F19" s="86"/>
      <c r="G19" s="86"/>
      <c r="H19" s="86"/>
      <c r="I19" s="86"/>
      <c r="J19" s="86"/>
      <c r="K19" s="86"/>
      <c r="L19" s="86"/>
      <c r="M19" s="86"/>
      <c r="N19" s="86"/>
      <c r="O19" s="86"/>
      <c r="P19" s="86"/>
      <c r="Q19" s="29"/>
    </row>
    <row r="20" spans="1:17" ht="18" customHeight="1" x14ac:dyDescent="0.3">
      <c r="A20" s="29"/>
      <c r="B20" s="86"/>
      <c r="C20" s="88" t="s">
        <v>92</v>
      </c>
      <c r="D20" s="89" t="s">
        <v>371</v>
      </c>
      <c r="E20" s="86"/>
      <c r="F20" s="86"/>
      <c r="G20" s="86"/>
      <c r="H20" s="86"/>
      <c r="I20" s="86"/>
      <c r="J20" s="86"/>
      <c r="K20" s="86"/>
      <c r="L20" s="86"/>
      <c r="M20" s="86"/>
      <c r="N20" s="86"/>
      <c r="O20" s="86"/>
      <c r="P20" s="86"/>
      <c r="Q20" s="29"/>
    </row>
    <row r="21" spans="1:17" x14ac:dyDescent="0.3">
      <c r="A21" s="29"/>
      <c r="B21" s="86"/>
      <c r="C21" s="86"/>
      <c r="D21" s="86"/>
      <c r="E21" s="86"/>
      <c r="F21" s="86"/>
      <c r="G21" s="86"/>
      <c r="H21" s="86"/>
      <c r="I21" s="86"/>
      <c r="J21" s="86"/>
      <c r="K21" s="86"/>
      <c r="L21" s="86"/>
      <c r="M21" s="86"/>
      <c r="N21" s="86"/>
      <c r="O21" s="86"/>
      <c r="P21" s="86"/>
      <c r="Q21" s="29"/>
    </row>
    <row r="22" spans="1:17" x14ac:dyDescent="0.3">
      <c r="A22" s="29"/>
      <c r="B22" s="29"/>
      <c r="C22" s="29"/>
      <c r="D22" s="29"/>
      <c r="E22" s="29"/>
      <c r="F22" s="29"/>
      <c r="G22" s="29"/>
      <c r="H22" s="29"/>
      <c r="I22" s="29"/>
      <c r="J22" s="29"/>
      <c r="K22" s="29"/>
      <c r="L22" s="29"/>
      <c r="M22" s="29"/>
      <c r="N22" s="29"/>
      <c r="O22" s="29"/>
      <c r="P22" s="29"/>
      <c r="Q22" s="29"/>
    </row>
    <row r="23" spans="1:17" ht="23.4" x14ac:dyDescent="0.45">
      <c r="A23" s="29"/>
      <c r="B23" s="90" t="s">
        <v>160</v>
      </c>
      <c r="Q23" s="29"/>
    </row>
    <row r="24" spans="1:17" ht="5.0999999999999996" customHeight="1" x14ac:dyDescent="0.3">
      <c r="A24" s="29"/>
      <c r="Q24" s="29"/>
    </row>
    <row r="25" spans="1:17" x14ac:dyDescent="0.3">
      <c r="A25" s="29"/>
      <c r="B25" s="30" t="s">
        <v>88</v>
      </c>
      <c r="C25" s="13" t="s">
        <v>88</v>
      </c>
      <c r="D25" s="91"/>
      <c r="E25" s="28" t="s">
        <v>161</v>
      </c>
      <c r="Q25" s="29"/>
    </row>
    <row r="26" spans="1:17" x14ac:dyDescent="0.3">
      <c r="A26" s="29"/>
      <c r="B26" s="30" t="s">
        <v>96</v>
      </c>
      <c r="C26" s="92" t="s">
        <v>96</v>
      </c>
      <c r="Q26" s="29"/>
    </row>
    <row r="27" spans="1:17" s="9" customFormat="1" ht="21" customHeight="1" x14ac:dyDescent="0.3">
      <c r="A27" s="33"/>
      <c r="B27" s="93" t="s">
        <v>87</v>
      </c>
      <c r="C27" s="33"/>
      <c r="D27" s="94"/>
      <c r="E27" s="33"/>
      <c r="F27" s="33"/>
      <c r="G27" s="33"/>
      <c r="H27" s="33"/>
      <c r="I27" s="33"/>
      <c r="J27" s="33"/>
      <c r="K27" s="33"/>
      <c r="L27" s="33"/>
      <c r="M27" s="33"/>
      <c r="N27" s="33"/>
      <c r="O27" s="33"/>
      <c r="P27" s="33"/>
      <c r="Q27" s="33"/>
    </row>
    <row r="28" spans="1:17" ht="6" customHeight="1" x14ac:dyDescent="0.3">
      <c r="A28" s="29"/>
      <c r="B28" s="1"/>
      <c r="D28" s="1"/>
      <c r="Q28" s="29"/>
    </row>
    <row r="29" spans="1:17" ht="15.6" customHeight="1" x14ac:dyDescent="0.3">
      <c r="A29" s="29"/>
      <c r="C29" s="237"/>
      <c r="E29" s="28" t="s">
        <v>315</v>
      </c>
      <c r="Q29" s="29"/>
    </row>
    <row r="30" spans="1:17" ht="5.0999999999999996" customHeight="1" x14ac:dyDescent="0.3">
      <c r="A30" s="29"/>
      <c r="Q30" s="29"/>
    </row>
    <row r="31" spans="1:17" ht="16.350000000000001" customHeight="1" x14ac:dyDescent="0.3">
      <c r="A31" s="29"/>
      <c r="C31" s="237"/>
      <c r="E31" s="28" t="s">
        <v>86</v>
      </c>
      <c r="Q31" s="29"/>
    </row>
    <row r="32" spans="1:17" ht="16.350000000000001" customHeight="1" x14ac:dyDescent="0.3">
      <c r="A32" s="29"/>
      <c r="F32" s="28" t="s">
        <v>162</v>
      </c>
      <c r="Q32" s="29"/>
    </row>
    <row r="33" spans="1:17" ht="16.350000000000001" customHeight="1" x14ac:dyDescent="0.3">
      <c r="A33" s="29"/>
      <c r="F33" s="28" t="s">
        <v>163</v>
      </c>
      <c r="Q33" s="29"/>
    </row>
    <row r="34" spans="1:17" ht="16.350000000000001" customHeight="1" x14ac:dyDescent="0.3">
      <c r="A34" s="29"/>
      <c r="F34" s="28" t="s">
        <v>164</v>
      </c>
      <c r="Q34" s="29"/>
    </row>
    <row r="35" spans="1:17" ht="16.350000000000001" customHeight="1" x14ac:dyDescent="0.3">
      <c r="A35" s="29"/>
      <c r="F35" s="28" t="s">
        <v>165</v>
      </c>
      <c r="Q35" s="29"/>
    </row>
    <row r="36" spans="1:17" ht="16.350000000000001" customHeight="1" x14ac:dyDescent="0.3">
      <c r="A36" s="29"/>
      <c r="E36" s="27"/>
      <c r="F36" s="28" t="s">
        <v>409</v>
      </c>
      <c r="Q36" s="29"/>
    </row>
    <row r="37" spans="1:17" ht="14.1" customHeight="1" x14ac:dyDescent="0.3">
      <c r="A37" s="29"/>
      <c r="E37" s="27"/>
      <c r="N37" s="79" t="s">
        <v>410</v>
      </c>
      <c r="O37" s="299"/>
      <c r="Q37" s="29"/>
    </row>
    <row r="38" spans="1:17" ht="5.0999999999999996" customHeight="1" x14ac:dyDescent="0.3">
      <c r="A38" s="29"/>
      <c r="Q38" s="29"/>
    </row>
    <row r="39" spans="1:17" ht="16.350000000000001" customHeight="1" x14ac:dyDescent="0.3">
      <c r="A39" s="29"/>
      <c r="C39" s="237"/>
      <c r="E39" s="28" t="s">
        <v>173</v>
      </c>
      <c r="Q39" s="29"/>
    </row>
    <row r="40" spans="1:17" ht="5.0999999999999996" customHeight="1" x14ac:dyDescent="0.3">
      <c r="A40" s="29"/>
      <c r="Q40" s="29"/>
    </row>
    <row r="41" spans="1:17" ht="16.350000000000001" customHeight="1" x14ac:dyDescent="0.3">
      <c r="A41" s="29"/>
      <c r="C41" s="237"/>
      <c r="E41" s="28" t="s">
        <v>174</v>
      </c>
      <c r="Q41" s="29"/>
    </row>
    <row r="42" spans="1:17" ht="16.350000000000001" customHeight="1" x14ac:dyDescent="0.3">
      <c r="A42" s="29"/>
      <c r="F42" s="28" t="s">
        <v>175</v>
      </c>
      <c r="Q42" s="29"/>
    </row>
    <row r="43" spans="1:17" ht="16.350000000000001" customHeight="1" x14ac:dyDescent="0.3">
      <c r="A43" s="29"/>
      <c r="F43" s="28" t="s">
        <v>176</v>
      </c>
      <c r="Q43" s="29"/>
    </row>
    <row r="44" spans="1:17" ht="6" customHeight="1" x14ac:dyDescent="0.3">
      <c r="A44" s="29"/>
      <c r="B44" s="1"/>
      <c r="D44" s="1"/>
      <c r="Q44" s="29"/>
    </row>
    <row r="45" spans="1:17" ht="15.6" customHeight="1" x14ac:dyDescent="0.3">
      <c r="A45" s="29"/>
      <c r="C45" s="237"/>
      <c r="E45" s="346" t="s">
        <v>597</v>
      </c>
      <c r="F45" s="346"/>
      <c r="G45" s="346"/>
      <c r="H45" s="346"/>
      <c r="I45" s="346"/>
      <c r="J45" s="346"/>
      <c r="K45" s="346"/>
      <c r="L45" s="346"/>
      <c r="M45" s="346"/>
      <c r="N45" s="346"/>
      <c r="O45" s="346"/>
      <c r="P45" s="346"/>
      <c r="Q45" s="29"/>
    </row>
    <row r="46" spans="1:17" ht="44.4" customHeight="1" x14ac:dyDescent="0.3">
      <c r="A46" s="29"/>
      <c r="C46" s="338"/>
      <c r="E46" s="346"/>
      <c r="F46" s="346"/>
      <c r="G46" s="346"/>
      <c r="H46" s="346"/>
      <c r="I46" s="346"/>
      <c r="J46" s="346"/>
      <c r="K46" s="346"/>
      <c r="L46" s="346"/>
      <c r="M46" s="346"/>
      <c r="N46" s="346"/>
      <c r="O46" s="346"/>
      <c r="P46" s="346"/>
      <c r="Q46" s="29"/>
    </row>
    <row r="47" spans="1:17" ht="5.0999999999999996" customHeight="1" x14ac:dyDescent="0.3">
      <c r="A47" s="29"/>
      <c r="Q47" s="29"/>
    </row>
    <row r="48" spans="1:17" s="9" customFormat="1" ht="21" customHeight="1" x14ac:dyDescent="0.3">
      <c r="A48" s="34"/>
      <c r="B48" s="93" t="s">
        <v>166</v>
      </c>
      <c r="C48" s="95"/>
      <c r="D48" s="96"/>
      <c r="E48" s="34"/>
      <c r="F48" s="34"/>
      <c r="G48" s="34"/>
      <c r="H48" s="34"/>
      <c r="I48" s="34"/>
      <c r="J48" s="34"/>
      <c r="K48" s="34"/>
      <c r="L48" s="34"/>
      <c r="M48" s="34"/>
      <c r="N48" s="34"/>
      <c r="O48" s="34"/>
      <c r="P48" s="34"/>
      <c r="Q48" s="34"/>
    </row>
    <row r="49" spans="1:17" ht="6" customHeight="1" x14ac:dyDescent="0.3">
      <c r="A49" s="29"/>
      <c r="B49" s="1"/>
      <c r="D49" s="1"/>
      <c r="Q49" s="29"/>
    </row>
    <row r="50" spans="1:17" ht="17.100000000000001" customHeight="1" x14ac:dyDescent="0.3">
      <c r="A50" s="29"/>
      <c r="C50" s="97" t="s">
        <v>82</v>
      </c>
      <c r="D50" s="98"/>
      <c r="E50" s="98"/>
      <c r="F50" s="98"/>
      <c r="G50" s="98"/>
      <c r="H50" s="98"/>
      <c r="I50" s="98"/>
      <c r="J50" s="98"/>
      <c r="K50" s="98"/>
      <c r="L50" s="98"/>
      <c r="M50" s="98"/>
      <c r="N50" s="98"/>
      <c r="O50" s="98"/>
      <c r="P50" s="98"/>
      <c r="Q50" s="29"/>
    </row>
    <row r="51" spans="1:17" ht="23.1" customHeight="1" x14ac:dyDescent="0.3">
      <c r="A51" s="29"/>
      <c r="C51" s="102" t="s">
        <v>247</v>
      </c>
      <c r="Q51" s="29"/>
    </row>
    <row r="52" spans="1:17" ht="27.6" customHeight="1" x14ac:dyDescent="0.3">
      <c r="A52" s="29"/>
      <c r="C52" s="237"/>
      <c r="E52" s="343" t="s">
        <v>309</v>
      </c>
      <c r="F52" s="343"/>
      <c r="G52" s="343"/>
      <c r="H52" s="343"/>
      <c r="I52" s="343"/>
      <c r="J52" s="343"/>
      <c r="K52" s="343"/>
      <c r="L52" s="343"/>
      <c r="M52" s="343"/>
      <c r="N52" s="343"/>
      <c r="O52" s="343"/>
      <c r="P52" s="343"/>
      <c r="Q52" s="99"/>
    </row>
    <row r="53" spans="1:17" ht="5.0999999999999996" customHeight="1" x14ac:dyDescent="0.3">
      <c r="A53" s="29"/>
      <c r="Q53" s="29"/>
    </row>
    <row r="54" spans="1:17" ht="16.350000000000001" customHeight="1" x14ac:dyDescent="0.3">
      <c r="A54" s="29"/>
      <c r="C54" s="237"/>
      <c r="E54" s="343" t="s">
        <v>167</v>
      </c>
      <c r="F54" s="343"/>
      <c r="G54" s="343"/>
      <c r="H54" s="343"/>
      <c r="I54" s="343"/>
      <c r="J54" s="343"/>
      <c r="K54" s="343"/>
      <c r="L54" s="343"/>
      <c r="M54" s="343"/>
      <c r="N54" s="343"/>
      <c r="O54" s="343"/>
      <c r="P54" s="343"/>
      <c r="Q54" s="29"/>
    </row>
    <row r="55" spans="1:17" ht="5.0999999999999996" customHeight="1" x14ac:dyDescent="0.3">
      <c r="A55" s="29"/>
      <c r="Q55" s="29"/>
    </row>
    <row r="56" spans="1:17" ht="44.55" customHeight="1" x14ac:dyDescent="0.3">
      <c r="A56" s="29"/>
      <c r="C56" s="237"/>
      <c r="E56" s="343" t="s">
        <v>194</v>
      </c>
      <c r="F56" s="343"/>
      <c r="G56" s="343"/>
      <c r="H56" s="343"/>
      <c r="I56" s="343"/>
      <c r="J56" s="343"/>
      <c r="K56" s="343"/>
      <c r="L56" s="343"/>
      <c r="M56" s="343"/>
      <c r="N56" s="343"/>
      <c r="O56" s="343"/>
      <c r="P56" s="343"/>
      <c r="Q56" s="29"/>
    </row>
    <row r="57" spans="1:17" ht="5.0999999999999996" customHeight="1" x14ac:dyDescent="0.3">
      <c r="A57" s="29"/>
      <c r="Q57" s="29"/>
    </row>
    <row r="58" spans="1:17" ht="27.6" customHeight="1" x14ac:dyDescent="0.3">
      <c r="A58" s="29"/>
      <c r="C58" s="237"/>
      <c r="E58" s="343" t="s">
        <v>178</v>
      </c>
      <c r="F58" s="343"/>
      <c r="G58" s="343"/>
      <c r="H58" s="343"/>
      <c r="I58" s="343"/>
      <c r="J58" s="343"/>
      <c r="K58" s="343"/>
      <c r="L58" s="343"/>
      <c r="M58" s="343"/>
      <c r="N58" s="343"/>
      <c r="O58" s="343"/>
      <c r="P58" s="343"/>
      <c r="Q58" s="29"/>
    </row>
    <row r="59" spans="1:17" ht="27.6" customHeight="1" x14ac:dyDescent="0.3">
      <c r="A59" s="29"/>
      <c r="C59" s="345" t="s">
        <v>248</v>
      </c>
      <c r="D59" s="345"/>
      <c r="E59" s="345"/>
      <c r="F59" s="345"/>
      <c r="G59" s="345"/>
      <c r="H59" s="345"/>
      <c r="I59" s="345"/>
      <c r="J59" s="345"/>
      <c r="K59" s="345"/>
      <c r="L59" s="345"/>
      <c r="M59" s="345"/>
      <c r="N59" s="345"/>
      <c r="O59" s="345"/>
      <c r="P59" s="345"/>
      <c r="Q59" s="29"/>
    </row>
    <row r="60" spans="1:17" ht="27.6" customHeight="1" x14ac:dyDescent="0.3">
      <c r="A60" s="29"/>
      <c r="C60" s="237"/>
      <c r="E60" s="343" t="s">
        <v>310</v>
      </c>
      <c r="F60" s="343"/>
      <c r="G60" s="343"/>
      <c r="H60" s="343"/>
      <c r="I60" s="343"/>
      <c r="J60" s="343"/>
      <c r="K60" s="343"/>
      <c r="L60" s="343"/>
      <c r="M60" s="343"/>
      <c r="N60" s="343"/>
      <c r="O60" s="343"/>
      <c r="P60" s="343"/>
      <c r="Q60" s="99"/>
    </row>
    <row r="61" spans="1:17" ht="5.0999999999999996" customHeight="1" x14ac:dyDescent="0.3">
      <c r="A61" s="29"/>
      <c r="Q61" s="29"/>
    </row>
    <row r="62" spans="1:17" ht="27.6" customHeight="1" x14ac:dyDescent="0.3">
      <c r="A62" s="29"/>
      <c r="C62" s="237"/>
      <c r="E62" s="343" t="s">
        <v>177</v>
      </c>
      <c r="F62" s="343"/>
      <c r="G62" s="343"/>
      <c r="H62" s="343"/>
      <c r="I62" s="343"/>
      <c r="J62" s="343"/>
      <c r="K62" s="343"/>
      <c r="L62" s="343"/>
      <c r="M62" s="343"/>
      <c r="N62" s="343"/>
      <c r="O62" s="343"/>
      <c r="P62" s="343"/>
      <c r="Q62" s="29"/>
    </row>
    <row r="63" spans="1:17" ht="5.0999999999999996" customHeight="1" x14ac:dyDescent="0.3">
      <c r="A63" s="29"/>
      <c r="Q63" s="29"/>
    </row>
    <row r="64" spans="1:17" ht="27.6" customHeight="1" x14ac:dyDescent="0.3">
      <c r="A64" s="29"/>
      <c r="C64" s="237"/>
      <c r="E64" s="343" t="s">
        <v>178</v>
      </c>
      <c r="F64" s="343"/>
      <c r="G64" s="343"/>
      <c r="H64" s="343"/>
      <c r="I64" s="343"/>
      <c r="J64" s="343"/>
      <c r="K64" s="343"/>
      <c r="L64" s="343"/>
      <c r="M64" s="343"/>
      <c r="N64" s="343"/>
      <c r="O64" s="343"/>
      <c r="P64" s="343"/>
      <c r="Q64" s="29"/>
    </row>
    <row r="65" spans="1:17" ht="5.0999999999999996" customHeight="1" x14ac:dyDescent="0.3">
      <c r="A65" s="29"/>
      <c r="Q65" s="29"/>
    </row>
    <row r="66" spans="1:17" ht="16.350000000000001" customHeight="1" x14ac:dyDescent="0.3">
      <c r="A66" s="29"/>
      <c r="C66" s="97" t="s">
        <v>57</v>
      </c>
      <c r="D66" s="98"/>
      <c r="E66" s="98"/>
      <c r="F66" s="98"/>
      <c r="G66" s="98"/>
      <c r="H66" s="98"/>
      <c r="I66" s="98"/>
      <c r="J66" s="98"/>
      <c r="K66" s="98"/>
      <c r="L66" s="98"/>
      <c r="M66" s="98"/>
      <c r="N66" s="98"/>
      <c r="O66" s="98"/>
      <c r="P66" s="98"/>
      <c r="Q66" s="29"/>
    </row>
    <row r="67" spans="1:17" ht="16.350000000000001" customHeight="1" x14ac:dyDescent="0.3">
      <c r="A67" s="29"/>
      <c r="C67" s="227" t="s">
        <v>89</v>
      </c>
      <c r="Q67" s="29"/>
    </row>
    <row r="68" spans="1:17" ht="20.100000000000001" customHeight="1" x14ac:dyDescent="0.3">
      <c r="A68" s="29"/>
      <c r="C68" s="102" t="s">
        <v>179</v>
      </c>
      <c r="Q68" s="29"/>
    </row>
    <row r="69" spans="1:17" ht="16.350000000000001" customHeight="1" x14ac:dyDescent="0.3">
      <c r="A69" s="29"/>
      <c r="C69" s="238"/>
      <c r="E69" s="346" t="s">
        <v>185</v>
      </c>
      <c r="F69" s="346"/>
      <c r="G69" s="346"/>
      <c r="H69" s="346"/>
      <c r="I69" s="346"/>
      <c r="J69" s="346"/>
      <c r="K69" s="346"/>
      <c r="L69" s="346"/>
      <c r="M69" s="346"/>
      <c r="N69" s="346"/>
      <c r="O69" s="346"/>
      <c r="P69" s="346"/>
      <c r="Q69" s="99"/>
    </row>
    <row r="70" spans="1:17" ht="5.0999999999999996" customHeight="1" x14ac:dyDescent="0.3">
      <c r="A70" s="29"/>
      <c r="C70" s="7"/>
      <c r="Q70" s="29"/>
    </row>
    <row r="71" spans="1:17" ht="16.350000000000001" customHeight="1" x14ac:dyDescent="0.3">
      <c r="A71" s="29"/>
      <c r="C71" s="238"/>
      <c r="E71" s="346" t="s">
        <v>180</v>
      </c>
      <c r="F71" s="346"/>
      <c r="G71" s="346"/>
      <c r="H71" s="346"/>
      <c r="I71" s="346"/>
      <c r="J71" s="346"/>
      <c r="K71" s="346"/>
      <c r="L71" s="346"/>
      <c r="M71" s="346"/>
      <c r="N71" s="346"/>
      <c r="O71" s="346"/>
      <c r="P71" s="346"/>
      <c r="Q71" s="29"/>
    </row>
    <row r="72" spans="1:17" ht="5.0999999999999996" customHeight="1" x14ac:dyDescent="0.3">
      <c r="A72" s="29"/>
      <c r="C72" s="7"/>
      <c r="Q72" s="29"/>
    </row>
    <row r="73" spans="1:17" ht="16.350000000000001" customHeight="1" x14ac:dyDescent="0.3">
      <c r="A73" s="29"/>
      <c r="C73" s="238"/>
      <c r="E73" s="346" t="s">
        <v>181</v>
      </c>
      <c r="F73" s="346"/>
      <c r="G73" s="346"/>
      <c r="H73" s="346"/>
      <c r="I73" s="346"/>
      <c r="J73" s="346"/>
      <c r="K73" s="346"/>
      <c r="L73" s="346"/>
      <c r="M73" s="346"/>
      <c r="N73" s="346"/>
      <c r="O73" s="346"/>
      <c r="P73" s="346"/>
      <c r="Q73" s="29"/>
    </row>
    <row r="74" spans="1:17" ht="5.0999999999999996" customHeight="1" x14ac:dyDescent="0.3">
      <c r="A74" s="29"/>
      <c r="C74" s="7"/>
      <c r="Q74" s="29"/>
    </row>
    <row r="75" spans="1:17" ht="26.55" customHeight="1" x14ac:dyDescent="0.3">
      <c r="A75" s="29"/>
      <c r="C75" s="238"/>
      <c r="E75" s="346" t="s">
        <v>182</v>
      </c>
      <c r="F75" s="346"/>
      <c r="G75" s="346"/>
      <c r="H75" s="346"/>
      <c r="I75" s="346"/>
      <c r="J75" s="346"/>
      <c r="K75" s="346"/>
      <c r="L75" s="346"/>
      <c r="M75" s="346"/>
      <c r="N75" s="346"/>
      <c r="O75" s="346"/>
      <c r="P75" s="346"/>
      <c r="Q75" s="29"/>
    </row>
    <row r="76" spans="1:17" ht="5.0999999999999996" customHeight="1" x14ac:dyDescent="0.3">
      <c r="A76" s="29"/>
      <c r="C76" s="7"/>
      <c r="Q76" s="29"/>
    </row>
    <row r="77" spans="1:17" ht="19.5" customHeight="1" x14ac:dyDescent="0.3">
      <c r="A77" s="29"/>
      <c r="C77" s="339" t="s">
        <v>249</v>
      </c>
      <c r="Q77" s="29"/>
    </row>
    <row r="78" spans="1:17" ht="26.55" customHeight="1" x14ac:dyDescent="0.3">
      <c r="A78" s="29"/>
      <c r="C78" s="238"/>
      <c r="D78" s="2"/>
      <c r="E78" s="354" t="s">
        <v>195</v>
      </c>
      <c r="F78" s="354"/>
      <c r="G78" s="354"/>
      <c r="H78" s="354"/>
      <c r="I78" s="354"/>
      <c r="J78" s="354"/>
      <c r="K78" s="354"/>
      <c r="L78" s="354"/>
      <c r="M78" s="354"/>
      <c r="N78" s="354"/>
      <c r="O78" s="354"/>
      <c r="P78" s="354"/>
      <c r="Q78" s="100"/>
    </row>
    <row r="79" spans="1:17" ht="5.0999999999999996" customHeight="1" x14ac:dyDescent="0.3">
      <c r="A79" s="29"/>
      <c r="C79" s="7"/>
      <c r="E79" s="2"/>
      <c r="F79" s="2"/>
      <c r="G79" s="2"/>
      <c r="H79" s="2"/>
      <c r="I79" s="2"/>
      <c r="J79" s="2"/>
      <c r="K79" s="2"/>
      <c r="L79" s="2"/>
      <c r="M79" s="2"/>
      <c r="N79" s="2"/>
      <c r="O79" s="2"/>
      <c r="P79" s="2"/>
      <c r="Q79" s="29"/>
    </row>
    <row r="80" spans="1:17" s="7" customFormat="1" ht="16.350000000000001" customHeight="1" x14ac:dyDescent="0.3">
      <c r="A80" s="103"/>
      <c r="C80" s="238"/>
      <c r="E80" s="343" t="s">
        <v>95</v>
      </c>
      <c r="F80" s="343"/>
      <c r="G80" s="343"/>
      <c r="H80" s="343"/>
      <c r="I80" s="343"/>
      <c r="J80" s="343"/>
      <c r="K80" s="343"/>
      <c r="L80" s="343"/>
      <c r="M80" s="343"/>
      <c r="N80" s="343"/>
      <c r="O80" s="343"/>
      <c r="P80" s="343"/>
      <c r="Q80" s="103"/>
    </row>
    <row r="81" spans="1:18" ht="16.350000000000001" customHeight="1" x14ac:dyDescent="0.3">
      <c r="A81" s="29"/>
      <c r="C81" s="7"/>
      <c r="Q81" s="29"/>
    </row>
    <row r="82" spans="1:18" ht="16.350000000000001" customHeight="1" x14ac:dyDescent="0.3">
      <c r="A82" s="29"/>
      <c r="C82" s="227" t="s">
        <v>90</v>
      </c>
      <c r="D82" s="2"/>
      <c r="E82" s="2"/>
      <c r="F82" s="2"/>
      <c r="G82" s="2"/>
      <c r="H82" s="2"/>
      <c r="I82" s="2"/>
      <c r="J82" s="2"/>
      <c r="K82" s="2"/>
      <c r="L82" s="2"/>
      <c r="M82" s="2"/>
      <c r="N82" s="2"/>
      <c r="O82" s="2"/>
      <c r="P82" s="2"/>
      <c r="Q82" s="29"/>
      <c r="R82" s="2"/>
    </row>
    <row r="83" spans="1:18" ht="26.55" customHeight="1" x14ac:dyDescent="0.3">
      <c r="A83" s="29"/>
      <c r="C83" s="238"/>
      <c r="D83" s="2"/>
      <c r="E83" s="354" t="s">
        <v>192</v>
      </c>
      <c r="F83" s="354"/>
      <c r="G83" s="354"/>
      <c r="H83" s="354"/>
      <c r="I83" s="354"/>
      <c r="J83" s="354"/>
      <c r="K83" s="354"/>
      <c r="L83" s="354"/>
      <c r="M83" s="354"/>
      <c r="N83" s="354"/>
      <c r="O83" s="354"/>
      <c r="P83" s="354"/>
      <c r="Q83" s="100"/>
    </row>
    <row r="84" spans="1:18" ht="5.0999999999999996" customHeight="1" x14ac:dyDescent="0.3">
      <c r="A84" s="29"/>
      <c r="C84" s="7"/>
      <c r="D84" s="2"/>
      <c r="E84" s="2"/>
      <c r="F84" s="2"/>
      <c r="G84" s="2"/>
      <c r="H84" s="2"/>
      <c r="I84" s="2"/>
      <c r="J84" s="2"/>
      <c r="K84" s="2"/>
      <c r="L84" s="2"/>
      <c r="M84" s="2"/>
      <c r="N84" s="2"/>
      <c r="O84" s="2"/>
      <c r="P84" s="2"/>
      <c r="Q84" s="29"/>
    </row>
    <row r="85" spans="1:18" ht="16.350000000000001" customHeight="1" x14ac:dyDescent="0.3">
      <c r="A85" s="29"/>
      <c r="C85" s="238"/>
      <c r="D85" s="2"/>
      <c r="E85" s="343" t="s">
        <v>95</v>
      </c>
      <c r="F85" s="343"/>
      <c r="G85" s="343"/>
      <c r="H85" s="343"/>
      <c r="I85" s="343"/>
      <c r="J85" s="343"/>
      <c r="K85" s="343"/>
      <c r="L85" s="343"/>
      <c r="M85" s="343"/>
      <c r="N85" s="343"/>
      <c r="O85" s="343"/>
      <c r="P85" s="343"/>
      <c r="Q85" s="100"/>
    </row>
    <row r="86" spans="1:18" ht="5.0999999999999996" customHeight="1" x14ac:dyDescent="0.3">
      <c r="A86" s="29"/>
      <c r="C86" s="7"/>
      <c r="Q86" s="29"/>
    </row>
    <row r="87" spans="1:18" ht="28.5" customHeight="1" x14ac:dyDescent="0.3">
      <c r="A87" s="29"/>
      <c r="C87" s="238"/>
      <c r="E87" s="353" t="s">
        <v>364</v>
      </c>
      <c r="F87" s="353"/>
      <c r="G87" s="353"/>
      <c r="H87" s="353"/>
      <c r="I87" s="353"/>
      <c r="J87" s="353"/>
      <c r="K87" s="353"/>
      <c r="L87" s="353"/>
      <c r="M87" s="353"/>
      <c r="N87" s="353"/>
      <c r="O87" s="353"/>
      <c r="P87" s="353"/>
      <c r="Q87" s="100"/>
    </row>
    <row r="88" spans="1:18" ht="5.0999999999999996" customHeight="1" x14ac:dyDescent="0.3">
      <c r="A88" s="29"/>
      <c r="Q88" s="29"/>
    </row>
    <row r="89" spans="1:18" ht="16.350000000000001" customHeight="1" x14ac:dyDescent="0.3">
      <c r="A89" s="29"/>
      <c r="C89" s="107" t="s">
        <v>47</v>
      </c>
      <c r="D89" s="104"/>
      <c r="E89" s="104"/>
      <c r="F89" s="104"/>
      <c r="G89" s="104"/>
      <c r="H89" s="104"/>
      <c r="I89" s="104"/>
      <c r="J89" s="104"/>
      <c r="K89" s="104"/>
      <c r="L89" s="104"/>
      <c r="M89" s="104"/>
      <c r="N89" s="104"/>
      <c r="O89" s="104"/>
      <c r="P89" s="104"/>
      <c r="Q89" s="29"/>
      <c r="R89" s="2"/>
    </row>
    <row r="90" spans="1:18" ht="5.0999999999999996" customHeight="1" x14ac:dyDescent="0.3">
      <c r="A90" s="29"/>
      <c r="C90" s="2"/>
      <c r="D90" s="2"/>
      <c r="E90" s="2"/>
      <c r="F90" s="2"/>
      <c r="G90" s="2"/>
      <c r="H90" s="2"/>
      <c r="I90" s="2"/>
      <c r="J90" s="2"/>
      <c r="K90" s="2"/>
      <c r="L90" s="2"/>
      <c r="M90" s="2"/>
      <c r="N90" s="2"/>
      <c r="O90" s="2"/>
      <c r="P90" s="2"/>
      <c r="Q90" s="29"/>
    </row>
    <row r="91" spans="1:18" ht="28.35" customHeight="1" x14ac:dyDescent="0.3">
      <c r="A91" s="29"/>
      <c r="C91" s="238"/>
      <c r="D91" s="2"/>
      <c r="E91" s="343" t="s">
        <v>279</v>
      </c>
      <c r="F91" s="343"/>
      <c r="G91" s="343"/>
      <c r="H91" s="343"/>
      <c r="I91" s="343"/>
      <c r="J91" s="343"/>
      <c r="K91" s="343"/>
      <c r="L91" s="343"/>
      <c r="M91" s="343"/>
      <c r="N91" s="343"/>
      <c r="O91" s="343"/>
      <c r="P91" s="343"/>
      <c r="Q91" s="101"/>
    </row>
    <row r="92" spans="1:18" ht="5.0999999999999996" customHeight="1" x14ac:dyDescent="0.3">
      <c r="A92" s="29"/>
      <c r="C92" s="7"/>
      <c r="D92" s="2"/>
      <c r="E92" s="2"/>
      <c r="F92" s="2"/>
      <c r="G92" s="2"/>
      <c r="H92" s="2"/>
      <c r="I92" s="2"/>
      <c r="J92" s="2"/>
      <c r="K92" s="2"/>
      <c r="L92" s="2"/>
      <c r="M92" s="2"/>
      <c r="N92" s="2"/>
      <c r="O92" s="2"/>
      <c r="P92" s="2"/>
      <c r="Q92" s="29"/>
    </row>
    <row r="93" spans="1:18" ht="26.55" customHeight="1" x14ac:dyDescent="0.3">
      <c r="A93" s="29"/>
      <c r="C93" s="238"/>
      <c r="D93" s="2"/>
      <c r="E93" s="343" t="s">
        <v>280</v>
      </c>
      <c r="F93" s="343"/>
      <c r="G93" s="343"/>
      <c r="H93" s="343"/>
      <c r="I93" s="343"/>
      <c r="J93" s="343"/>
      <c r="K93" s="343"/>
      <c r="L93" s="343"/>
      <c r="M93" s="343"/>
      <c r="N93" s="343"/>
      <c r="O93" s="343"/>
      <c r="P93" s="343"/>
      <c r="Q93" s="29"/>
    </row>
    <row r="94" spans="1:18" ht="5.0999999999999996" customHeight="1" x14ac:dyDescent="0.3">
      <c r="A94" s="29"/>
      <c r="C94" s="7"/>
      <c r="D94" s="2"/>
      <c r="E94" s="2"/>
      <c r="F94" s="2"/>
      <c r="G94" s="2"/>
      <c r="H94" s="2"/>
      <c r="I94" s="2"/>
      <c r="J94" s="2"/>
      <c r="K94" s="2"/>
      <c r="L94" s="2"/>
      <c r="M94" s="2"/>
      <c r="N94" s="2"/>
      <c r="O94" s="2"/>
      <c r="P94" s="2"/>
      <c r="Q94" s="29"/>
    </row>
    <row r="95" spans="1:18" ht="42" customHeight="1" x14ac:dyDescent="0.3">
      <c r="A95" s="29"/>
      <c r="C95" s="238"/>
      <c r="D95" s="2"/>
      <c r="E95" s="343" t="s">
        <v>251</v>
      </c>
      <c r="F95" s="343"/>
      <c r="G95" s="343"/>
      <c r="H95" s="343"/>
      <c r="I95" s="343"/>
      <c r="J95" s="343"/>
      <c r="K95" s="343"/>
      <c r="L95" s="343"/>
      <c r="M95" s="343"/>
      <c r="N95" s="343"/>
      <c r="O95" s="343"/>
      <c r="P95" s="343"/>
      <c r="Q95" s="29"/>
    </row>
    <row r="96" spans="1:18" ht="5.0999999999999996" customHeight="1" x14ac:dyDescent="0.3">
      <c r="A96" s="29"/>
      <c r="Q96" s="29"/>
    </row>
    <row r="97" spans="1:17" ht="16.350000000000001" customHeight="1" x14ac:dyDescent="0.3">
      <c r="A97" s="29"/>
      <c r="C97" s="97" t="s">
        <v>83</v>
      </c>
      <c r="D97" s="98"/>
      <c r="E97" s="98"/>
      <c r="F97" s="98"/>
      <c r="G97" s="98"/>
      <c r="H97" s="98"/>
      <c r="I97" s="98"/>
      <c r="J97" s="98"/>
      <c r="K97" s="98"/>
      <c r="L97" s="98"/>
      <c r="M97" s="98"/>
      <c r="N97" s="98"/>
      <c r="O97" s="98"/>
      <c r="P97" s="98"/>
      <c r="Q97" s="29"/>
    </row>
    <row r="98" spans="1:17" ht="36.6" customHeight="1" x14ac:dyDescent="0.3">
      <c r="A98" s="29"/>
      <c r="C98" s="347" t="s">
        <v>168</v>
      </c>
      <c r="D98" s="348"/>
      <c r="E98" s="348"/>
      <c r="F98" s="348"/>
      <c r="G98" s="348"/>
      <c r="H98" s="348"/>
      <c r="I98" s="348"/>
      <c r="J98" s="348"/>
      <c r="K98" s="348"/>
      <c r="L98" s="348"/>
      <c r="M98" s="348"/>
      <c r="N98" s="348"/>
      <c r="O98" s="348"/>
      <c r="P98" s="348"/>
      <c r="Q98" s="29"/>
    </row>
    <row r="99" spans="1:17" ht="26.55" customHeight="1" x14ac:dyDescent="0.3">
      <c r="A99" s="29"/>
      <c r="C99" s="238"/>
      <c r="E99" s="346" t="s">
        <v>91</v>
      </c>
      <c r="F99" s="346"/>
      <c r="G99" s="346"/>
      <c r="H99" s="346"/>
      <c r="I99" s="346"/>
      <c r="J99" s="346"/>
      <c r="K99" s="346"/>
      <c r="L99" s="346"/>
      <c r="M99" s="346"/>
      <c r="N99" s="346"/>
      <c r="O99" s="346"/>
      <c r="P99" s="346"/>
      <c r="Q99" s="29"/>
    </row>
    <row r="100" spans="1:17" ht="5.0999999999999996" customHeight="1" x14ac:dyDescent="0.3">
      <c r="A100" s="29"/>
      <c r="C100" s="7"/>
      <c r="Q100" s="29"/>
    </row>
    <row r="101" spans="1:17" ht="26.55" customHeight="1" x14ac:dyDescent="0.3">
      <c r="A101" s="29"/>
      <c r="C101" s="238"/>
      <c r="E101" s="346" t="s">
        <v>225</v>
      </c>
      <c r="F101" s="346"/>
      <c r="G101" s="346"/>
      <c r="H101" s="346"/>
      <c r="I101" s="346"/>
      <c r="J101" s="346"/>
      <c r="K101" s="346"/>
      <c r="L101" s="346"/>
      <c r="M101" s="346"/>
      <c r="N101" s="346"/>
      <c r="O101" s="346"/>
      <c r="P101" s="346"/>
      <c r="Q101" s="29"/>
    </row>
    <row r="102" spans="1:17" ht="5.0999999999999996" customHeight="1" x14ac:dyDescent="0.3">
      <c r="A102" s="29"/>
      <c r="C102" s="7"/>
      <c r="Q102" s="29"/>
    </row>
    <row r="103" spans="1:17" ht="26.55" customHeight="1" x14ac:dyDescent="0.3">
      <c r="A103" s="29"/>
      <c r="C103" s="238"/>
      <c r="E103" s="346" t="s">
        <v>183</v>
      </c>
      <c r="F103" s="346"/>
      <c r="G103" s="346"/>
      <c r="H103" s="346"/>
      <c r="I103" s="346"/>
      <c r="J103" s="346"/>
      <c r="K103" s="346"/>
      <c r="L103" s="346"/>
      <c r="M103" s="346"/>
      <c r="N103" s="346"/>
      <c r="O103" s="346"/>
      <c r="P103" s="346"/>
      <c r="Q103" s="29"/>
    </row>
    <row r="104" spans="1:17" ht="5.0999999999999996" customHeight="1" x14ac:dyDescent="0.3">
      <c r="A104" s="29"/>
      <c r="C104" s="7"/>
      <c r="Q104" s="29"/>
    </row>
    <row r="105" spans="1:17" ht="28.35" customHeight="1" x14ac:dyDescent="0.3">
      <c r="A105" s="29"/>
      <c r="C105" s="238"/>
      <c r="E105" s="346" t="s">
        <v>84</v>
      </c>
      <c r="F105" s="346"/>
      <c r="G105" s="346"/>
      <c r="H105" s="346"/>
      <c r="I105" s="346"/>
      <c r="J105" s="346"/>
      <c r="K105" s="346"/>
      <c r="L105" s="346"/>
      <c r="M105" s="346"/>
      <c r="N105" s="346"/>
      <c r="O105" s="346"/>
      <c r="P105" s="346"/>
      <c r="Q105" s="32"/>
    </row>
    <row r="106" spans="1:17" ht="105" customHeight="1" x14ac:dyDescent="0.3">
      <c r="A106" s="29"/>
      <c r="C106" s="7"/>
      <c r="F106" s="346" t="s">
        <v>169</v>
      </c>
      <c r="G106" s="346"/>
      <c r="H106" s="346"/>
      <c r="I106" s="346"/>
      <c r="J106" s="346"/>
      <c r="K106" s="346"/>
      <c r="L106" s="346"/>
      <c r="M106" s="346"/>
      <c r="N106" s="346"/>
      <c r="O106" s="346"/>
      <c r="P106" s="346"/>
      <c r="Q106" s="29"/>
    </row>
    <row r="107" spans="1:17" ht="5.0999999999999996" customHeight="1" x14ac:dyDescent="0.3">
      <c r="A107" s="29"/>
      <c r="C107" s="7"/>
      <c r="Q107" s="29"/>
    </row>
    <row r="108" spans="1:17" ht="43.35" customHeight="1" x14ac:dyDescent="0.3">
      <c r="A108" s="29"/>
      <c r="C108" s="238"/>
      <c r="E108" s="349" t="s">
        <v>316</v>
      </c>
      <c r="F108" s="349"/>
      <c r="G108" s="349"/>
      <c r="H108" s="349"/>
      <c r="I108" s="349"/>
      <c r="J108" s="349"/>
      <c r="K108" s="349"/>
      <c r="L108" s="349"/>
      <c r="M108" s="349"/>
      <c r="N108" s="349"/>
      <c r="O108" s="349"/>
      <c r="P108" s="349"/>
      <c r="Q108" s="101"/>
    </row>
    <row r="109" spans="1:17" ht="5.0999999999999996" customHeight="1" x14ac:dyDescent="0.3">
      <c r="A109" s="29"/>
      <c r="Q109" s="29"/>
    </row>
    <row r="110" spans="1:17" s="9" customFormat="1" ht="21" customHeight="1" x14ac:dyDescent="0.3">
      <c r="A110" s="34"/>
      <c r="B110" s="93" t="s">
        <v>170</v>
      </c>
      <c r="C110" s="33"/>
      <c r="D110" s="94"/>
      <c r="E110" s="33"/>
      <c r="F110" s="33"/>
      <c r="G110" s="33"/>
      <c r="H110" s="33"/>
      <c r="I110" s="33"/>
      <c r="J110" s="33"/>
      <c r="K110" s="33"/>
      <c r="L110" s="33"/>
      <c r="M110" s="33"/>
      <c r="N110" s="33"/>
      <c r="O110" s="33"/>
      <c r="P110" s="33"/>
      <c r="Q110" s="33"/>
    </row>
    <row r="111" spans="1:17" ht="6" customHeight="1" x14ac:dyDescent="0.3">
      <c r="A111" s="29"/>
      <c r="B111" s="1"/>
      <c r="D111" s="1"/>
      <c r="Q111" s="29"/>
    </row>
    <row r="112" spans="1:17" ht="16.350000000000001" customHeight="1" x14ac:dyDescent="0.3">
      <c r="A112" s="29"/>
      <c r="B112" s="1"/>
      <c r="C112" s="118" t="s">
        <v>193</v>
      </c>
      <c r="D112" s="1"/>
      <c r="Q112" s="29"/>
    </row>
    <row r="113" spans="1:18" ht="43.5" customHeight="1" x14ac:dyDescent="0.3">
      <c r="A113" s="29"/>
      <c r="C113" s="237"/>
      <c r="E113" s="343" t="s">
        <v>317</v>
      </c>
      <c r="F113" s="343"/>
      <c r="G113" s="343"/>
      <c r="H113" s="343"/>
      <c r="I113" s="343"/>
      <c r="J113" s="343"/>
      <c r="K113" s="343"/>
      <c r="L113" s="343"/>
      <c r="M113" s="343"/>
      <c r="N113" s="343"/>
      <c r="O113" s="343"/>
      <c r="P113" s="343"/>
      <c r="Q113" s="32"/>
    </row>
    <row r="114" spans="1:18" ht="5.0999999999999996" customHeight="1" x14ac:dyDescent="0.3">
      <c r="A114" s="29"/>
      <c r="Q114" s="29"/>
    </row>
    <row r="115" spans="1:18" ht="16.350000000000001" customHeight="1" x14ac:dyDescent="0.3">
      <c r="A115" s="29"/>
      <c r="C115" s="237"/>
      <c r="E115" s="343" t="s">
        <v>223</v>
      </c>
      <c r="F115" s="343"/>
      <c r="G115" s="343"/>
      <c r="H115" s="343"/>
      <c r="I115" s="343"/>
      <c r="J115" s="343"/>
      <c r="K115" s="343"/>
      <c r="L115" s="343"/>
      <c r="M115" s="343"/>
      <c r="N115" s="343"/>
      <c r="O115" s="343"/>
      <c r="P115" s="343"/>
      <c r="Q115" s="29"/>
      <c r="R115" s="2"/>
    </row>
    <row r="116" spans="1:18" ht="5.0999999999999996" customHeight="1" x14ac:dyDescent="0.3">
      <c r="A116" s="29"/>
      <c r="Q116" s="29"/>
    </row>
    <row r="117" spans="1:18" ht="19.350000000000001" customHeight="1" x14ac:dyDescent="0.3">
      <c r="A117" s="29"/>
      <c r="B117" s="1"/>
      <c r="C117" s="9" t="s">
        <v>222</v>
      </c>
      <c r="D117" s="1"/>
      <c r="Q117" s="29"/>
    </row>
    <row r="118" spans="1:18" ht="16.350000000000001" customHeight="1" x14ac:dyDescent="0.3">
      <c r="A118" s="29"/>
      <c r="C118" s="237"/>
      <c r="E118" s="343" t="s">
        <v>184</v>
      </c>
      <c r="F118" s="343"/>
      <c r="G118" s="343"/>
      <c r="H118" s="343"/>
      <c r="I118" s="343"/>
      <c r="J118" s="343"/>
      <c r="K118" s="343"/>
      <c r="L118" s="343"/>
      <c r="M118" s="343"/>
      <c r="N118" s="343"/>
      <c r="O118" s="343"/>
      <c r="P118" s="343"/>
      <c r="Q118" s="29"/>
    </row>
    <row r="119" spans="1:18" ht="5.0999999999999996" customHeight="1" x14ac:dyDescent="0.3">
      <c r="A119" s="29"/>
      <c r="Q119" s="29"/>
    </row>
    <row r="120" spans="1:18" ht="30" customHeight="1" x14ac:dyDescent="0.3">
      <c r="A120" s="29"/>
      <c r="C120" s="237"/>
      <c r="E120" s="343" t="s">
        <v>252</v>
      </c>
      <c r="F120" s="343"/>
      <c r="G120" s="343"/>
      <c r="H120" s="343"/>
      <c r="I120" s="343"/>
      <c r="J120" s="343"/>
      <c r="K120" s="343"/>
      <c r="L120" s="343"/>
      <c r="M120" s="343"/>
      <c r="N120" s="343"/>
      <c r="O120" s="343"/>
      <c r="P120" s="343"/>
      <c r="Q120" s="29"/>
      <c r="R120" s="2"/>
    </row>
    <row r="121" spans="1:18" ht="5.0999999999999996" customHeight="1" x14ac:dyDescent="0.3">
      <c r="A121" s="29"/>
      <c r="Q121" s="29"/>
    </row>
    <row r="122" spans="1:18" x14ac:dyDescent="0.3">
      <c r="A122" s="29"/>
      <c r="B122" s="29"/>
      <c r="C122" s="29"/>
      <c r="D122" s="29"/>
      <c r="E122" s="29"/>
      <c r="F122" s="29"/>
      <c r="G122" s="29"/>
      <c r="H122" s="29"/>
      <c r="I122" s="29"/>
      <c r="J122" s="29"/>
      <c r="K122" s="29"/>
      <c r="L122" s="29"/>
      <c r="M122" s="29"/>
      <c r="N122" s="29"/>
      <c r="O122" s="29"/>
      <c r="P122" s="29"/>
      <c r="Q122" s="29"/>
    </row>
    <row r="123" spans="1:18" x14ac:dyDescent="0.3">
      <c r="A123" s="29"/>
      <c r="B123" s="29"/>
      <c r="C123" s="29"/>
      <c r="D123" s="29"/>
      <c r="E123" s="29"/>
      <c r="F123" s="29"/>
      <c r="G123" s="29"/>
      <c r="H123" s="29"/>
      <c r="I123" s="29"/>
      <c r="J123" s="29"/>
      <c r="K123" s="29"/>
      <c r="L123" s="29"/>
      <c r="M123" s="29"/>
      <c r="N123" s="29"/>
      <c r="O123" s="29"/>
      <c r="P123" s="29"/>
      <c r="Q123" s="29"/>
    </row>
  </sheetData>
  <sheetProtection algorithmName="SHA-512" hashValue="EP+dTcByPj70pBpBGu1RfBKHCk7QYDPf2woXVeOgmMMi0VH4qmqOVul7DbYJ47VLNRCIitNDdzrlUX5+6kgSBw==" saltValue="j3UBKMvJLSpYuLwPwLrBlg==" spinCount="100000" sheet="1" selectLockedCells="1"/>
  <mergeCells count="36">
    <mergeCell ref="E87:P87"/>
    <mergeCell ref="E83:P83"/>
    <mergeCell ref="E85:P85"/>
    <mergeCell ref="E60:P60"/>
    <mergeCell ref="E62:P62"/>
    <mergeCell ref="E64:P64"/>
    <mergeCell ref="E73:P73"/>
    <mergeCell ref="E75:P75"/>
    <mergeCell ref="E78:P78"/>
    <mergeCell ref="E80:P80"/>
    <mergeCell ref="E71:P71"/>
    <mergeCell ref="F3:O3"/>
    <mergeCell ref="B9:P9"/>
    <mergeCell ref="B10:P10"/>
    <mergeCell ref="E52:P52"/>
    <mergeCell ref="E54:P54"/>
    <mergeCell ref="E45:P46"/>
    <mergeCell ref="E120:P120"/>
    <mergeCell ref="E91:P91"/>
    <mergeCell ref="E93:P93"/>
    <mergeCell ref="C98:P98"/>
    <mergeCell ref="E99:P99"/>
    <mergeCell ref="E105:P105"/>
    <mergeCell ref="F106:P106"/>
    <mergeCell ref="E101:P101"/>
    <mergeCell ref="E103:P103"/>
    <mergeCell ref="E118:P118"/>
    <mergeCell ref="E108:P108"/>
    <mergeCell ref="E113:P113"/>
    <mergeCell ref="E115:P115"/>
    <mergeCell ref="E95:P95"/>
    <mergeCell ref="E56:P56"/>
    <mergeCell ref="E58:P58"/>
    <mergeCell ref="C13:P13"/>
    <mergeCell ref="C59:P59"/>
    <mergeCell ref="E69:P69"/>
  </mergeCells>
  <dataValidations count="4">
    <dataValidation type="list" allowBlank="1" showInputMessage="1" showErrorMessage="1" sqref="C115" xr:uid="{AD248D2D-C6F5-432A-8A1D-AB0937034199}">
      <formula1>$B$24:$B$26</formula1>
    </dataValidation>
    <dataValidation type="list" allowBlank="1" showInputMessage="1" showErrorMessage="1" sqref="C29 C56 C85 C101 C103 C78:C80 C75 C73 C62 C60 C58 C39 C120 C118 C31 C113 C91:C95 C105 C99 C64 C83 C87 C71 C69 C54 C52 C108 C41 C45" xr:uid="{74D376F3-1989-4115-92D8-C78E358CDDBB}">
      <formula1>$C$24:$C$26</formula1>
    </dataValidation>
    <dataValidation type="list" allowBlank="1" showInputMessage="1" showErrorMessage="1" sqref="D29" xr:uid="{39D69E94-3A69-4631-B5CC-2CBB502256A5}">
      <formula1>$C$25</formula1>
    </dataValidation>
    <dataValidation type="list" allowBlank="1" showInputMessage="1" showErrorMessage="1" sqref="C46" xr:uid="{66EA7D66-DEAB-4819-8576-7B5249E1028E}">
      <formula1>$C$26:$C$28</formula1>
    </dataValidation>
  </dataValidation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ACC2C-EA10-468E-AC8B-2375FDA4E1F4}">
  <sheetPr>
    <pageSetUpPr fitToPage="1"/>
  </sheetPr>
  <dimension ref="B1:AI59"/>
  <sheetViews>
    <sheetView showGridLines="0" showRowColHeaders="0" zoomScale="90" zoomScaleNormal="90" workbookViewId="0">
      <selection activeCell="E9" sqref="E9:G9"/>
    </sheetView>
  </sheetViews>
  <sheetFormatPr defaultColWidth="8.88671875" defaultRowHeight="14.4" x14ac:dyDescent="0.3"/>
  <cols>
    <col min="1" max="1" width="9.109375" style="28" customWidth="1"/>
    <col min="2" max="3" width="8.88671875" style="28"/>
    <col min="4" max="4" width="17.5546875" style="28" customWidth="1"/>
    <col min="5" max="5" width="14.109375" style="28" customWidth="1"/>
    <col min="6" max="6" width="9" style="28" customWidth="1"/>
    <col min="7" max="7" width="5" style="28" customWidth="1"/>
    <col min="8" max="8" width="4.5546875" style="28" customWidth="1"/>
    <col min="9" max="9" width="3.5546875" style="28" customWidth="1"/>
    <col min="10" max="10" width="5.33203125" style="28" customWidth="1"/>
    <col min="11" max="11" width="28.33203125" style="28" customWidth="1"/>
    <col min="12" max="12" width="15" style="28" customWidth="1"/>
    <col min="13" max="13" width="17" style="28" customWidth="1"/>
    <col min="14" max="14" width="2.6640625" style="28" customWidth="1"/>
    <col min="15" max="15" width="4.5546875" style="28" customWidth="1"/>
    <col min="16" max="16" width="11.5546875" style="28" customWidth="1"/>
    <col min="17" max="17" width="7.5546875" style="28" customWidth="1"/>
    <col min="18" max="18" width="26.88671875" style="28" customWidth="1"/>
    <col min="19" max="19" width="15" style="28" customWidth="1"/>
    <col min="20" max="20" width="7.21875" style="28" customWidth="1"/>
    <col min="21" max="21" width="3.6640625" style="28" customWidth="1"/>
    <col min="22" max="22" width="3.5546875" style="28" customWidth="1"/>
    <col min="23" max="23" width="12.109375" style="28" customWidth="1"/>
    <col min="24" max="24" width="2" style="28" customWidth="1"/>
    <col min="25" max="25" width="8.88671875" style="28"/>
    <col min="26" max="26" width="13.109375" style="28" customWidth="1"/>
    <col min="27" max="27" width="28.6640625" style="28" customWidth="1"/>
    <col min="28" max="16384" width="8.88671875" style="28"/>
  </cols>
  <sheetData>
    <row r="1" spans="2:34" ht="14.55" customHeight="1" x14ac:dyDescent="0.3"/>
    <row r="2" spans="2:34" x14ac:dyDescent="0.3">
      <c r="AA2" s="2"/>
    </row>
    <row r="5" spans="2:34" x14ac:dyDescent="0.3">
      <c r="AF5" s="4"/>
      <c r="AH5" s="4"/>
    </row>
    <row r="6" spans="2:34" x14ac:dyDescent="0.3">
      <c r="AB6" s="4"/>
    </row>
    <row r="7" spans="2:34" x14ac:dyDescent="0.3">
      <c r="B7" s="1" t="s">
        <v>79</v>
      </c>
      <c r="C7" s="1"/>
      <c r="E7" s="5" t="s">
        <v>186</v>
      </c>
      <c r="AB7" s="3"/>
    </row>
    <row r="8" spans="2:34" ht="20.55" customHeight="1" x14ac:dyDescent="0.3">
      <c r="K8" s="366" t="s">
        <v>127</v>
      </c>
      <c r="L8" s="366"/>
      <c r="M8" s="366"/>
      <c r="N8" s="366"/>
      <c r="O8" s="366"/>
      <c r="P8" s="366"/>
      <c r="Q8" s="366"/>
      <c r="R8" s="366"/>
      <c r="S8" s="108"/>
    </row>
    <row r="9" spans="2:34" ht="15" thickBot="1" x14ac:dyDescent="0.35">
      <c r="B9" s="28" t="s">
        <v>3</v>
      </c>
      <c r="E9" s="356"/>
      <c r="F9" s="356"/>
      <c r="G9" s="356"/>
      <c r="H9" s="342"/>
      <c r="I9" s="27"/>
      <c r="K9" s="37" t="s">
        <v>81</v>
      </c>
      <c r="L9" s="37"/>
      <c r="O9" s="38"/>
      <c r="P9" s="38"/>
      <c r="Q9" s="38"/>
      <c r="R9" s="38"/>
      <c r="Z9" s="39"/>
      <c r="AA9" s="38"/>
      <c r="AF9" s="2"/>
    </row>
    <row r="10" spans="2:34" ht="15.6" x14ac:dyDescent="0.3">
      <c r="B10" s="28" t="s">
        <v>4</v>
      </c>
      <c r="E10" s="367"/>
      <c r="F10" s="367"/>
      <c r="G10" s="367"/>
      <c r="H10" s="367"/>
      <c r="I10" s="367"/>
      <c r="K10" s="40" t="s">
        <v>80</v>
      </c>
      <c r="L10" s="40"/>
      <c r="M10" s="3"/>
      <c r="N10" s="3"/>
      <c r="O10" s="3"/>
      <c r="P10" s="3"/>
      <c r="Q10" s="3"/>
      <c r="R10" s="3"/>
      <c r="S10" s="41"/>
    </row>
    <row r="11" spans="2:34" ht="15" thickBot="1" x14ac:dyDescent="0.35">
      <c r="B11" s="28" t="s">
        <v>5</v>
      </c>
      <c r="E11" s="367"/>
      <c r="F11" s="367"/>
      <c r="G11" s="367"/>
      <c r="H11" s="367"/>
      <c r="I11" s="367"/>
      <c r="Z11" s="35"/>
      <c r="AF11" s="2"/>
    </row>
    <row r="12" spans="2:34" ht="16.8" thickBot="1" x14ac:dyDescent="0.4">
      <c r="E12" s="367"/>
      <c r="F12" s="367"/>
      <c r="G12" s="367"/>
      <c r="H12" s="367"/>
      <c r="I12" s="367"/>
      <c r="K12" s="79" t="s">
        <v>126</v>
      </c>
      <c r="L12" s="27" t="s">
        <v>198</v>
      </c>
      <c r="M12" s="364" t="e">
        <f>E38+L38-S38</f>
        <v>#N/A</v>
      </c>
      <c r="N12" s="365"/>
      <c r="O12" s="365"/>
      <c r="P12" s="7" t="s">
        <v>146</v>
      </c>
      <c r="R12" s="42" t="e">
        <f>IF((M12)&lt;=0,"Met",IF((M12)&gt;0,"Not met"))</f>
        <v>#N/A</v>
      </c>
      <c r="S12" s="43"/>
      <c r="Z12" s="30"/>
      <c r="AA12" s="44"/>
    </row>
    <row r="13" spans="2:34" ht="15.6" x14ac:dyDescent="0.3">
      <c r="B13" s="28" t="s">
        <v>6</v>
      </c>
      <c r="E13" s="367"/>
      <c r="F13" s="367"/>
      <c r="G13" s="367"/>
      <c r="H13" s="367"/>
      <c r="I13" s="367"/>
      <c r="K13" s="37"/>
      <c r="L13" s="37"/>
      <c r="M13" s="45"/>
      <c r="N13" s="45"/>
      <c r="O13" s="38"/>
      <c r="P13" s="38"/>
      <c r="Q13" s="38"/>
      <c r="R13" s="38"/>
      <c r="S13" s="43"/>
      <c r="AA13" s="38"/>
    </row>
    <row r="14" spans="2:34" x14ac:dyDescent="0.3">
      <c r="B14" s="28" t="s">
        <v>7</v>
      </c>
      <c r="E14" s="370"/>
      <c r="F14" s="370"/>
      <c r="G14" s="370"/>
      <c r="H14" s="27"/>
      <c r="I14" s="27"/>
      <c r="K14" s="46"/>
      <c r="L14" s="46"/>
      <c r="M14" s="47"/>
      <c r="N14" s="47"/>
      <c r="S14" s="38"/>
      <c r="Z14" s="39"/>
      <c r="AA14" s="44"/>
    </row>
    <row r="15" spans="2:34" ht="14.55" customHeight="1" x14ac:dyDescent="0.3">
      <c r="B15" s="7" t="s">
        <v>200</v>
      </c>
      <c r="E15" s="355"/>
      <c r="F15" s="355"/>
      <c r="G15" s="355"/>
      <c r="H15" s="27"/>
      <c r="I15" s="27"/>
      <c r="K15" s="36" t="s">
        <v>113</v>
      </c>
      <c r="L15" s="36"/>
      <c r="P15" s="36" t="s">
        <v>149</v>
      </c>
      <c r="Q15" s="36"/>
      <c r="R15" s="36"/>
      <c r="S15" s="2"/>
      <c r="W15" s="39"/>
      <c r="Y15" s="39"/>
      <c r="Z15" s="39"/>
      <c r="AA15" s="39"/>
      <c r="AB15" s="39"/>
    </row>
    <row r="16" spans="2:34" ht="14.55" customHeight="1" x14ac:dyDescent="0.3">
      <c r="B16" s="7" t="s">
        <v>565</v>
      </c>
      <c r="E16" s="355"/>
      <c r="F16" s="355"/>
      <c r="G16" s="355"/>
      <c r="K16" s="36"/>
      <c r="L16" s="36"/>
      <c r="P16" s="36"/>
      <c r="Q16" s="36"/>
      <c r="R16" s="36"/>
      <c r="S16" s="2"/>
      <c r="W16" s="39"/>
      <c r="Y16" s="39"/>
      <c r="Z16" s="39"/>
      <c r="AA16" s="39"/>
      <c r="AB16" s="39"/>
    </row>
    <row r="17" spans="2:31" ht="16.2" x14ac:dyDescent="0.3">
      <c r="B17" s="7" t="s">
        <v>566</v>
      </c>
      <c r="C17" s="7"/>
      <c r="E17" s="367"/>
      <c r="F17" s="367"/>
      <c r="G17" s="371"/>
      <c r="H17" s="2"/>
      <c r="I17" s="2"/>
      <c r="K17" s="7" t="s">
        <v>117</v>
      </c>
      <c r="L17" s="154">
        <f>IF(E20&gt;0,'Energy Summary'!F7/Summary!E20,0)</f>
        <v>0</v>
      </c>
      <c r="M17" s="28" t="s">
        <v>203</v>
      </c>
      <c r="P17" s="28" t="s">
        <v>114</v>
      </c>
      <c r="S17" s="105">
        <f>Other_Energy!E25*277.78</f>
        <v>0</v>
      </c>
      <c r="T17" s="28" t="s">
        <v>189</v>
      </c>
      <c r="W17" s="39"/>
      <c r="Y17" s="39"/>
      <c r="Z17" s="39"/>
      <c r="AA17" s="39"/>
      <c r="AB17" s="39"/>
    </row>
    <row r="18" spans="2:31" x14ac:dyDescent="0.3">
      <c r="B18" s="28" t="s">
        <v>111</v>
      </c>
      <c r="E18" s="367"/>
      <c r="F18" s="367"/>
      <c r="G18" s="371"/>
      <c r="K18" s="45" t="s">
        <v>121</v>
      </c>
      <c r="L18" s="154">
        <f>Electricity!F30</f>
        <v>0</v>
      </c>
      <c r="M18" s="28" t="s">
        <v>53</v>
      </c>
      <c r="P18" s="28" t="s">
        <v>116</v>
      </c>
      <c r="S18" s="105">
        <f>Other_Energy!F25*277.78</f>
        <v>0</v>
      </c>
      <c r="T18" s="7" t="s">
        <v>189</v>
      </c>
      <c r="U18" s="7"/>
      <c r="W18" s="39"/>
      <c r="Y18" s="39"/>
      <c r="Z18" s="39"/>
      <c r="AA18" s="39"/>
      <c r="AB18" s="39"/>
      <c r="AE18" s="8"/>
    </row>
    <row r="19" spans="2:31" x14ac:dyDescent="0.3">
      <c r="B19" s="28" t="s">
        <v>112</v>
      </c>
      <c r="E19" s="367"/>
      <c r="F19" s="367"/>
      <c r="G19" s="371"/>
      <c r="K19" s="45" t="s">
        <v>122</v>
      </c>
      <c r="L19" s="154">
        <f>Electricity!D30</f>
        <v>0</v>
      </c>
      <c r="M19" s="28" t="s">
        <v>53</v>
      </c>
      <c r="U19" s="7"/>
      <c r="W19" s="39"/>
      <c r="Y19" s="39"/>
      <c r="Z19" s="39"/>
      <c r="AA19" s="39"/>
      <c r="AB19" s="39"/>
      <c r="AE19" s="8"/>
    </row>
    <row r="20" spans="2:31" ht="16.2" x14ac:dyDescent="0.3">
      <c r="B20" s="28" t="s">
        <v>8</v>
      </c>
      <c r="E20" s="360"/>
      <c r="F20" s="360"/>
      <c r="G20" s="361"/>
      <c r="H20" s="28" t="s">
        <v>56</v>
      </c>
      <c r="K20" s="45"/>
      <c r="L20" s="306"/>
      <c r="U20" s="7"/>
      <c r="W20" s="39"/>
      <c r="Y20" s="39"/>
      <c r="Z20" s="39"/>
      <c r="AA20" s="39"/>
      <c r="AB20" s="39"/>
      <c r="AE20" s="8"/>
    </row>
    <row r="21" spans="2:31" ht="16.2" x14ac:dyDescent="0.3">
      <c r="B21" s="28" t="s">
        <v>401</v>
      </c>
      <c r="E21" s="360"/>
      <c r="F21" s="360"/>
      <c r="G21" s="361"/>
      <c r="H21" s="28" t="s">
        <v>56</v>
      </c>
      <c r="P21" s="45" t="s">
        <v>118</v>
      </c>
      <c r="S21" s="105">
        <f>Electricity!N28</f>
        <v>0</v>
      </c>
      <c r="T21" s="7" t="s">
        <v>115</v>
      </c>
      <c r="U21" s="7"/>
      <c r="W21" s="39"/>
      <c r="X21" s="39"/>
      <c r="Y21" s="39"/>
      <c r="Z21" s="39"/>
      <c r="AC21" s="8"/>
    </row>
    <row r="22" spans="2:31" ht="17.25" customHeight="1" x14ac:dyDescent="0.3">
      <c r="B22" s="28" t="s">
        <v>9</v>
      </c>
      <c r="E22" s="360"/>
      <c r="F22" s="360"/>
      <c r="G22" s="361"/>
      <c r="H22" s="28" t="s">
        <v>56</v>
      </c>
      <c r="K22" s="36" t="s">
        <v>383</v>
      </c>
      <c r="P22" s="45" t="s">
        <v>119</v>
      </c>
      <c r="S22" s="105">
        <f>Other_Energy!G25*277.78</f>
        <v>0</v>
      </c>
      <c r="T22" s="7" t="s">
        <v>189</v>
      </c>
      <c r="U22" s="7"/>
      <c r="X22" s="39"/>
      <c r="Z22" s="39"/>
    </row>
    <row r="23" spans="2:31" ht="17.25" customHeight="1" x14ac:dyDescent="0.3">
      <c r="B23" s="28" t="s">
        <v>308</v>
      </c>
      <c r="E23" s="362"/>
      <c r="F23" s="362"/>
      <c r="G23" s="362"/>
      <c r="K23" s="301" t="s">
        <v>385</v>
      </c>
      <c r="L23" s="72"/>
      <c r="P23" s="45" t="s">
        <v>120</v>
      </c>
      <c r="S23" s="105">
        <f>(Electricity!F12)</f>
        <v>0</v>
      </c>
      <c r="T23" s="7" t="s">
        <v>115</v>
      </c>
      <c r="U23" s="7"/>
      <c r="W23" s="49"/>
      <c r="X23" s="39"/>
      <c r="Y23" s="39"/>
      <c r="Z23" s="39"/>
    </row>
    <row r="24" spans="2:31" ht="17.25" customHeight="1" x14ac:dyDescent="0.3">
      <c r="B24" s="28" t="s">
        <v>337</v>
      </c>
      <c r="C24" s="221"/>
      <c r="D24" s="221"/>
      <c r="E24" s="363"/>
      <c r="F24" s="363"/>
      <c r="G24" s="363"/>
      <c r="P24" s="7" t="s">
        <v>85</v>
      </c>
      <c r="S24" s="105">
        <f>(Electricity!P28)</f>
        <v>0</v>
      </c>
      <c r="T24" s="7" t="s">
        <v>115</v>
      </c>
      <c r="W24" s="49"/>
      <c r="X24" s="39"/>
      <c r="Y24" s="39"/>
      <c r="Z24" s="39"/>
    </row>
    <row r="25" spans="2:31" ht="17.25" customHeight="1" x14ac:dyDescent="0.3">
      <c r="B25" s="1" t="s">
        <v>379</v>
      </c>
      <c r="C25" s="221"/>
      <c r="D25" s="221"/>
      <c r="E25" s="221"/>
      <c r="F25" s="221"/>
      <c r="G25" s="221"/>
      <c r="K25" s="7" t="s">
        <v>201</v>
      </c>
      <c r="L25" s="239"/>
      <c r="M25" s="7" t="s">
        <v>204</v>
      </c>
      <c r="P25" s="28" t="s">
        <v>355</v>
      </c>
      <c r="S25" s="105">
        <f>Other_Energy!L43*277.78</f>
        <v>0</v>
      </c>
      <c r="T25" s="7" t="s">
        <v>189</v>
      </c>
      <c r="W25" s="49"/>
      <c r="X25" s="39"/>
      <c r="Y25" s="39"/>
      <c r="Z25" s="39"/>
    </row>
    <row r="26" spans="2:31" ht="17.25" customHeight="1" x14ac:dyDescent="0.3">
      <c r="B26" s="28" t="s">
        <v>380</v>
      </c>
      <c r="C26" s="221"/>
      <c r="D26" s="221"/>
      <c r="E26" s="356"/>
      <c r="F26" s="356"/>
      <c r="G26" s="356"/>
      <c r="K26" s="7"/>
      <c r="L26" s="7"/>
      <c r="M26" s="7"/>
      <c r="W26" s="49"/>
      <c r="X26" s="39"/>
      <c r="Y26" s="39"/>
      <c r="Z26" s="39"/>
    </row>
    <row r="27" spans="2:31" ht="16.350000000000001" customHeight="1" x14ac:dyDescent="0.35">
      <c r="B27" s="28" t="s">
        <v>381</v>
      </c>
      <c r="C27" s="221"/>
      <c r="D27" s="221"/>
      <c r="E27" s="363"/>
      <c r="F27" s="363"/>
      <c r="G27" s="363"/>
      <c r="K27" s="7" t="s">
        <v>202</v>
      </c>
      <c r="L27" s="239"/>
      <c r="M27" s="7" t="s">
        <v>204</v>
      </c>
      <c r="P27" s="7" t="s">
        <v>208</v>
      </c>
      <c r="S27" s="305" t="e">
        <f>S34+S36</f>
        <v>#N/A</v>
      </c>
      <c r="T27" s="7" t="s">
        <v>199</v>
      </c>
      <c r="U27" s="7"/>
      <c r="W27" s="2"/>
      <c r="X27" s="39"/>
      <c r="Y27" s="39"/>
      <c r="Z27" s="39"/>
    </row>
    <row r="28" spans="2:31" ht="16.350000000000001" customHeight="1" x14ac:dyDescent="0.3">
      <c r="B28" s="5" t="s">
        <v>382</v>
      </c>
      <c r="C28" s="221"/>
      <c r="D28" s="221"/>
      <c r="E28" s="221"/>
      <c r="F28" s="221"/>
      <c r="G28" s="221"/>
      <c r="H28" s="221"/>
      <c r="K28" s="7"/>
      <c r="L28" s="7"/>
      <c r="M28" s="7"/>
      <c r="P28" s="7" t="s">
        <v>399</v>
      </c>
      <c r="S28" s="357"/>
      <c r="T28" s="358"/>
      <c r="U28" s="359"/>
      <c r="W28" s="2"/>
      <c r="X28" s="39"/>
      <c r="Y28" s="39"/>
      <c r="Z28" s="39"/>
    </row>
    <row r="29" spans="2:31" ht="17.55" customHeight="1" x14ac:dyDescent="0.3">
      <c r="B29" s="1" t="s">
        <v>376</v>
      </c>
      <c r="K29" s="28" t="s">
        <v>384</v>
      </c>
      <c r="L29" s="300"/>
      <c r="M29" s="7"/>
      <c r="T29" s="7"/>
      <c r="Z29" s="39"/>
      <c r="AB29" s="2"/>
    </row>
    <row r="30" spans="2:31" ht="16.350000000000001" customHeight="1" x14ac:dyDescent="0.3">
      <c r="B30" s="28" t="s">
        <v>377</v>
      </c>
      <c r="E30" s="356"/>
      <c r="F30" s="356"/>
      <c r="G30" s="356"/>
      <c r="T30" s="7"/>
      <c r="Z30" s="39"/>
      <c r="AB30" s="2"/>
    </row>
    <row r="31" spans="2:31" ht="16.350000000000001" customHeight="1" x14ac:dyDescent="0.3">
      <c r="B31" s="28" t="s">
        <v>378</v>
      </c>
      <c r="E31" s="356"/>
      <c r="F31" s="356"/>
      <c r="G31" s="356"/>
      <c r="I31" s="48"/>
      <c r="Z31" s="39"/>
      <c r="AB31" s="2"/>
    </row>
    <row r="32" spans="2:31" ht="16.350000000000001" customHeight="1" x14ac:dyDescent="0.3">
      <c r="Z32" s="39"/>
      <c r="AB32" s="2"/>
    </row>
    <row r="33" spans="2:35" ht="16.350000000000001" customHeight="1" x14ac:dyDescent="0.3">
      <c r="B33" s="22" t="s">
        <v>123</v>
      </c>
      <c r="C33" s="22"/>
      <c r="D33" s="23"/>
      <c r="E33" s="23"/>
      <c r="F33" s="23"/>
      <c r="G33" s="23"/>
      <c r="I33" s="22" t="s">
        <v>57</v>
      </c>
      <c r="J33" s="23"/>
      <c r="K33" s="23"/>
      <c r="L33" s="23"/>
      <c r="M33" s="23"/>
      <c r="N33" s="23"/>
      <c r="P33" s="22" t="s">
        <v>205</v>
      </c>
      <c r="Q33" s="22"/>
      <c r="R33" s="22"/>
      <c r="S33" s="23"/>
      <c r="T33" s="23"/>
      <c r="U33" s="23"/>
      <c r="W33" s="157"/>
      <c r="Z33" s="39"/>
      <c r="AB33" s="2"/>
    </row>
    <row r="34" spans="2:35" ht="16.350000000000001" customHeight="1" x14ac:dyDescent="0.35">
      <c r="B34" s="117" t="s">
        <v>219</v>
      </c>
      <c r="C34" s="24"/>
      <c r="D34" s="23"/>
      <c r="E34" s="155">
        <f>Embodied_Carbon!I42</f>
        <v>0</v>
      </c>
      <c r="F34" s="23" t="s">
        <v>54</v>
      </c>
      <c r="G34" s="23"/>
      <c r="I34" s="117" t="s">
        <v>287</v>
      </c>
      <c r="J34" s="23"/>
      <c r="K34" s="23"/>
      <c r="L34" s="155" t="e">
        <f>SUM(Other_Energy!M29:V29)+Refrigerants!G23</f>
        <v>#N/A</v>
      </c>
      <c r="M34" s="23" t="s">
        <v>124</v>
      </c>
      <c r="N34" s="23"/>
      <c r="P34" s="117" t="s">
        <v>302</v>
      </c>
      <c r="Q34" s="24"/>
      <c r="R34" s="24"/>
      <c r="S34" s="155">
        <f>E38</f>
        <v>0</v>
      </c>
      <c r="T34" s="23" t="s">
        <v>124</v>
      </c>
      <c r="U34" s="23"/>
      <c r="W34" s="156"/>
      <c r="Z34" s="2"/>
      <c r="AB34" s="2"/>
      <c r="AC34" s="31"/>
    </row>
    <row r="35" spans="2:35" ht="16.350000000000001" customHeight="1" x14ac:dyDescent="0.35">
      <c r="B35" s="24" t="s">
        <v>271</v>
      </c>
      <c r="C35" s="24"/>
      <c r="D35" s="23"/>
      <c r="E35" s="155">
        <f>Embodied_Carbon!I43</f>
        <v>0</v>
      </c>
      <c r="F35" s="23" t="s">
        <v>54</v>
      </c>
      <c r="G35" s="23"/>
      <c r="I35" s="117" t="s">
        <v>301</v>
      </c>
      <c r="J35" s="23"/>
      <c r="K35" s="23"/>
      <c r="L35" s="205" t="e">
        <f>Electricity!F16+Other_Energy!R42</f>
        <v>#N/A</v>
      </c>
      <c r="M35" s="23" t="s">
        <v>124</v>
      </c>
      <c r="N35" s="23"/>
      <c r="P35" s="24" t="s">
        <v>206</v>
      </c>
      <c r="Q35" s="24"/>
      <c r="R35" s="24"/>
      <c r="S35" s="155" t="e">
        <f>MIN(Electricity!F16, Electricity!F17)</f>
        <v>#N/A</v>
      </c>
      <c r="T35" s="23" t="s">
        <v>124</v>
      </c>
      <c r="U35" s="23"/>
      <c r="W35" s="156"/>
      <c r="Z35" s="2"/>
      <c r="AB35" s="2"/>
      <c r="AC35" s="30"/>
    </row>
    <row r="36" spans="2:35" ht="15.75" customHeight="1" x14ac:dyDescent="0.35">
      <c r="B36" s="106"/>
      <c r="C36" s="22" t="s">
        <v>220</v>
      </c>
      <c r="D36" s="106"/>
      <c r="E36" s="155">
        <f>E34+E35</f>
        <v>0</v>
      </c>
      <c r="F36" s="23" t="s">
        <v>54</v>
      </c>
      <c r="G36" s="23"/>
      <c r="I36" s="117" t="s">
        <v>288</v>
      </c>
      <c r="J36" s="23"/>
      <c r="K36" s="23"/>
      <c r="L36" s="155">
        <f>Other!G18</f>
        <v>0</v>
      </c>
      <c r="M36" s="23" t="s">
        <v>124</v>
      </c>
      <c r="N36" s="23"/>
      <c r="P36" s="24" t="s">
        <v>125</v>
      </c>
      <c r="Q36" s="23"/>
      <c r="R36" s="23"/>
      <c r="S36" s="155" t="e">
        <f>L38-S35</f>
        <v>#N/A</v>
      </c>
      <c r="T36" s="23" t="s">
        <v>124</v>
      </c>
      <c r="U36" s="23"/>
      <c r="W36" s="156"/>
      <c r="Z36" s="2"/>
      <c r="AB36" s="2"/>
      <c r="AC36" s="30"/>
    </row>
    <row r="37" spans="2:35" ht="9.75" customHeight="1" thickBot="1" x14ac:dyDescent="0.35">
      <c r="Z37" s="2"/>
      <c r="AB37" s="2"/>
      <c r="AC37" s="30"/>
    </row>
    <row r="38" spans="2:35" ht="16.2" thickBot="1" x14ac:dyDescent="0.4">
      <c r="B38" s="22"/>
      <c r="C38" s="22"/>
      <c r="D38" s="25" t="s">
        <v>270</v>
      </c>
      <c r="E38" s="26">
        <f>Embodied_Carbon!I45</f>
        <v>0</v>
      </c>
      <c r="F38" s="23" t="s">
        <v>124</v>
      </c>
      <c r="G38" s="23"/>
      <c r="I38" s="368" t="s">
        <v>128</v>
      </c>
      <c r="J38" s="368"/>
      <c r="K38" s="369"/>
      <c r="L38" s="26" t="e">
        <f>SUM(L34:L36)</f>
        <v>#N/A</v>
      </c>
      <c r="M38" s="23" t="s">
        <v>124</v>
      </c>
      <c r="N38" s="23"/>
      <c r="P38" s="25"/>
      <c r="Q38" s="51"/>
      <c r="R38" s="51" t="s">
        <v>311</v>
      </c>
      <c r="S38" s="26" t="e">
        <f>SUM(S34:S36)</f>
        <v>#N/A</v>
      </c>
      <c r="T38" s="23" t="s">
        <v>124</v>
      </c>
      <c r="U38" s="23"/>
      <c r="AB38" s="2"/>
      <c r="AD38" s="2"/>
      <c r="AE38" s="30"/>
    </row>
    <row r="39" spans="2:35" x14ac:dyDescent="0.3">
      <c r="Z39" s="11"/>
    </row>
    <row r="40" spans="2:35" x14ac:dyDescent="0.3">
      <c r="Z40" s="4"/>
    </row>
    <row r="41" spans="2:35" x14ac:dyDescent="0.3">
      <c r="W41" s="2"/>
      <c r="Z41" s="12"/>
    </row>
    <row r="42" spans="2:35" ht="8.5500000000000007" customHeight="1" x14ac:dyDescent="0.3"/>
    <row r="43" spans="2:35" ht="16.350000000000001" customHeight="1" x14ac:dyDescent="0.3">
      <c r="W43" s="2"/>
    </row>
    <row r="44" spans="2:35" x14ac:dyDescent="0.3">
      <c r="W44" s="2"/>
    </row>
    <row r="45" spans="2:35" x14ac:dyDescent="0.3">
      <c r="W45" s="2"/>
    </row>
    <row r="47" spans="2:35" x14ac:dyDescent="0.3">
      <c r="Z47"/>
    </row>
    <row r="48" spans="2:35" x14ac:dyDescent="0.3">
      <c r="W48" s="2"/>
      <c r="AD48" s="37"/>
      <c r="AE48" s="5"/>
      <c r="AF48" s="10"/>
      <c r="AI48" s="50"/>
    </row>
    <row r="49" spans="23:35" x14ac:dyDescent="0.3">
      <c r="W49" s="2"/>
      <c r="AD49" s="7"/>
      <c r="AE49" s="5"/>
      <c r="AF49" s="10"/>
      <c r="AI49" s="2"/>
    </row>
    <row r="52" spans="23:35" x14ac:dyDescent="0.3">
      <c r="W52" s="2"/>
    </row>
    <row r="54" spans="23:35" x14ac:dyDescent="0.3">
      <c r="W54" s="2"/>
    </row>
    <row r="59" spans="23:35" x14ac:dyDescent="0.3">
      <c r="Y59" s="79"/>
    </row>
  </sheetData>
  <sheetProtection algorithmName="SHA-512" hashValue="yqQ3tPMCCJgdC/LQUXED82PdDgaP46EZvvX3eiQ+/6tcxZ/tzd8SZMBfPJ3QHD1E41baThe3nYht+oHi421GpQ==" saltValue="43ttmHs/bjX/GqHOeWApQA==" spinCount="100000" sheet="1" selectLockedCells="1"/>
  <mergeCells count="24">
    <mergeCell ref="M12:O12"/>
    <mergeCell ref="K8:R8"/>
    <mergeCell ref="E10:I10"/>
    <mergeCell ref="E11:I11"/>
    <mergeCell ref="I38:K38"/>
    <mergeCell ref="E14:G14"/>
    <mergeCell ref="E9:G9"/>
    <mergeCell ref="E15:G15"/>
    <mergeCell ref="E22:G22"/>
    <mergeCell ref="E20:G20"/>
    <mergeCell ref="E19:G19"/>
    <mergeCell ref="E18:G18"/>
    <mergeCell ref="E17:G17"/>
    <mergeCell ref="E12:I12"/>
    <mergeCell ref="E13:I13"/>
    <mergeCell ref="E31:G31"/>
    <mergeCell ref="E16:G16"/>
    <mergeCell ref="E30:G30"/>
    <mergeCell ref="S28:U28"/>
    <mergeCell ref="E21:G21"/>
    <mergeCell ref="E23:G23"/>
    <mergeCell ref="E24:G24"/>
    <mergeCell ref="E26:G26"/>
    <mergeCell ref="E27:G27"/>
  </mergeCells>
  <dataValidations count="1">
    <dataValidation type="list" allowBlank="1" showInputMessage="1" showErrorMessage="1" sqref="E15" xr:uid="{E4D05167-E31F-4AC6-A540-3DD082D249AE}">
      <formula1>"4,5,6,7,8"</formula1>
    </dataValidation>
  </dataValidations>
  <pageMargins left="0.7" right="0.7" top="0.75" bottom="0.75" header="0.3" footer="0.3"/>
  <pageSetup scale="24"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719ECC8-A839-4AAE-B2DE-25DD7C50088C}">
          <x14:formula1>
            <xm:f>Targets!$H$6:$H$19</xm:f>
          </x14:formula1>
          <xm:sqref>E14:G14</xm:sqref>
        </x14:dataValidation>
        <x14:dataValidation type="list" allowBlank="1" showInputMessage="1" showErrorMessage="1" xr:uid="{098F5AB6-1043-42A1-B32E-41F236CC5366}">
          <x14:formula1>
            <xm:f>Targets!$J$6:$J$39</xm:f>
          </x14:formula1>
          <xm:sqref>E16:G17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BDA92-CF6D-490A-8B4B-ABAD01C4EF26}">
  <dimension ref="B6:W74"/>
  <sheetViews>
    <sheetView showGridLines="0" showRowColHeaders="0" zoomScale="90" zoomScaleNormal="90" workbookViewId="0">
      <selection activeCell="I10" sqref="I10"/>
    </sheetView>
  </sheetViews>
  <sheetFormatPr defaultColWidth="8.88671875" defaultRowHeight="14.4" x14ac:dyDescent="0.3"/>
  <cols>
    <col min="1" max="1" width="3.88671875" style="28" customWidth="1"/>
    <col min="2" max="2" width="3.109375" style="28" customWidth="1"/>
    <col min="3" max="3" width="12.33203125" style="28" customWidth="1"/>
    <col min="4" max="4" width="12.6640625" style="28" customWidth="1"/>
    <col min="5" max="5" width="5.88671875" style="28" customWidth="1"/>
    <col min="6" max="7" width="8.88671875" style="28"/>
    <col min="8" max="8" width="20.33203125" style="28" customWidth="1"/>
    <col min="9" max="9" width="19.21875" style="28" customWidth="1"/>
    <col min="10" max="10" width="3.88671875" style="28" customWidth="1"/>
    <col min="11" max="11" width="6" style="28" customWidth="1"/>
    <col min="12" max="13" width="8.88671875" style="28"/>
    <col min="14" max="14" width="8" style="28" customWidth="1"/>
    <col min="15" max="16" width="8.88671875" style="28"/>
    <col min="17" max="17" width="8" style="28" customWidth="1"/>
    <col min="18" max="19" width="8.88671875" style="28"/>
    <col min="20" max="20" width="8.109375" style="28" customWidth="1"/>
    <col min="21" max="22" width="8.88671875" style="28"/>
    <col min="23" max="23" width="3.33203125" style="28" customWidth="1"/>
    <col min="24" max="24" width="15.33203125" style="28" customWidth="1"/>
    <col min="25" max="25" width="18.6640625" style="28" customWidth="1"/>
    <col min="26" max="16384" width="8.88671875" style="28"/>
  </cols>
  <sheetData>
    <row r="6" spans="2:23" ht="15" thickBot="1" x14ac:dyDescent="0.35"/>
    <row r="7" spans="2:23" ht="15" customHeight="1" x14ac:dyDescent="0.3">
      <c r="B7" s="417" t="s">
        <v>257</v>
      </c>
      <c r="C7" s="418"/>
      <c r="D7" s="419"/>
      <c r="E7" s="419"/>
      <c r="F7" s="419"/>
      <c r="G7" s="419"/>
      <c r="H7" s="419"/>
      <c r="I7" s="419"/>
      <c r="J7" s="420"/>
      <c r="L7" s="372" t="s">
        <v>312</v>
      </c>
      <c r="M7" s="373"/>
      <c r="N7" s="373"/>
      <c r="O7" s="373"/>
      <c r="P7" s="373"/>
      <c r="Q7" s="373"/>
      <c r="R7" s="373"/>
      <c r="S7" s="373"/>
      <c r="T7" s="373"/>
      <c r="U7" s="373"/>
      <c r="V7" s="373"/>
      <c r="W7" s="374"/>
    </row>
    <row r="8" spans="2:23" ht="24.6" customHeight="1" thickBot="1" x14ac:dyDescent="0.35">
      <c r="B8" s="421"/>
      <c r="C8" s="422"/>
      <c r="D8" s="423"/>
      <c r="E8" s="423"/>
      <c r="F8" s="423"/>
      <c r="G8" s="423"/>
      <c r="H8" s="423"/>
      <c r="I8" s="423"/>
      <c r="J8" s="424"/>
      <c r="L8" s="375"/>
      <c r="M8" s="376"/>
      <c r="N8" s="376"/>
      <c r="O8" s="376"/>
      <c r="P8" s="376"/>
      <c r="Q8" s="376"/>
      <c r="R8" s="376"/>
      <c r="S8" s="376"/>
      <c r="T8" s="376"/>
      <c r="U8" s="376"/>
      <c r="V8" s="376"/>
      <c r="W8" s="377"/>
    </row>
    <row r="9" spans="2:23" ht="30" x14ac:dyDescent="0.35">
      <c r="B9" s="53"/>
      <c r="C9" s="425" t="s">
        <v>129</v>
      </c>
      <c r="D9" s="426"/>
      <c r="E9" s="426"/>
      <c r="F9" s="426"/>
      <c r="G9" s="426"/>
      <c r="H9" s="427"/>
      <c r="I9" s="54" t="s">
        <v>278</v>
      </c>
      <c r="J9" s="55"/>
      <c r="L9" s="17"/>
      <c r="W9" s="18"/>
    </row>
    <row r="10" spans="2:23" x14ac:dyDescent="0.3">
      <c r="B10" s="56"/>
      <c r="C10" s="428" t="s">
        <v>49</v>
      </c>
      <c r="D10" s="428" t="s">
        <v>34</v>
      </c>
      <c r="E10" s="57" t="s">
        <v>10</v>
      </c>
      <c r="F10" s="57" t="s">
        <v>33</v>
      </c>
      <c r="H10" s="57"/>
      <c r="I10" s="58"/>
      <c r="J10" s="18"/>
      <c r="L10" s="17"/>
      <c r="W10" s="18"/>
    </row>
    <row r="11" spans="2:23" x14ac:dyDescent="0.3">
      <c r="B11" s="56"/>
      <c r="C11" s="429"/>
      <c r="D11" s="429"/>
      <c r="E11" s="28" t="s">
        <v>11</v>
      </c>
      <c r="F11" s="28" t="s">
        <v>38</v>
      </c>
      <c r="I11" s="58"/>
      <c r="J11" s="18"/>
      <c r="L11" s="17"/>
      <c r="W11" s="18"/>
    </row>
    <row r="12" spans="2:23" x14ac:dyDescent="0.3">
      <c r="B12" s="56"/>
      <c r="C12" s="429"/>
      <c r="D12" s="431"/>
      <c r="E12" s="28" t="s">
        <v>12</v>
      </c>
      <c r="F12" s="28" t="s">
        <v>32</v>
      </c>
      <c r="I12" s="58"/>
      <c r="J12" s="18"/>
      <c r="L12" s="17"/>
      <c r="W12" s="18"/>
    </row>
    <row r="13" spans="2:23" ht="14.55" customHeight="1" x14ac:dyDescent="0.3">
      <c r="B13" s="56"/>
      <c r="C13" s="429"/>
      <c r="D13" s="428" t="s">
        <v>130</v>
      </c>
      <c r="E13" s="28" t="s">
        <v>13</v>
      </c>
      <c r="F13" s="28" t="s">
        <v>39</v>
      </c>
      <c r="I13" s="58"/>
      <c r="J13" s="18"/>
      <c r="L13" s="17"/>
      <c r="W13" s="18"/>
    </row>
    <row r="14" spans="2:23" x14ac:dyDescent="0.3">
      <c r="B14" s="56"/>
      <c r="C14" s="429"/>
      <c r="D14" s="431"/>
      <c r="E14" s="28" t="s">
        <v>14</v>
      </c>
      <c r="F14" s="28" t="s">
        <v>31</v>
      </c>
      <c r="I14" s="58"/>
      <c r="J14" s="18"/>
      <c r="L14" s="17"/>
      <c r="W14" s="18"/>
    </row>
    <row r="15" spans="2:23" x14ac:dyDescent="0.3">
      <c r="B15" s="56"/>
      <c r="C15" s="430"/>
      <c r="D15" s="110"/>
      <c r="E15" s="59"/>
      <c r="F15" s="6" t="s">
        <v>48</v>
      </c>
      <c r="G15" s="6"/>
      <c r="H15" s="60"/>
      <c r="I15" s="61">
        <f>SUM(I10:I14)</f>
        <v>0</v>
      </c>
      <c r="J15" s="18"/>
      <c r="L15" s="17"/>
      <c r="W15" s="18"/>
    </row>
    <row r="16" spans="2:23" x14ac:dyDescent="0.3">
      <c r="B16" s="17"/>
      <c r="C16" s="394" t="s">
        <v>30</v>
      </c>
      <c r="D16" s="395"/>
      <c r="E16" s="28" t="s">
        <v>15</v>
      </c>
      <c r="F16" s="28" t="s">
        <v>30</v>
      </c>
      <c r="I16" s="58"/>
      <c r="J16" s="18"/>
      <c r="L16" s="17"/>
      <c r="W16" s="18"/>
    </row>
    <row r="17" spans="2:23" x14ac:dyDescent="0.3">
      <c r="B17" s="17"/>
      <c r="C17" s="396"/>
      <c r="D17" s="397"/>
      <c r="E17" s="28" t="s">
        <v>16</v>
      </c>
      <c r="F17" s="28" t="s">
        <v>29</v>
      </c>
      <c r="I17" s="58"/>
      <c r="J17" s="18"/>
      <c r="L17" s="17"/>
      <c r="W17" s="18"/>
    </row>
    <row r="18" spans="2:23" x14ac:dyDescent="0.3">
      <c r="B18" s="17"/>
      <c r="C18" s="396"/>
      <c r="D18" s="397"/>
      <c r="E18" s="28" t="s">
        <v>17</v>
      </c>
      <c r="F18" s="28" t="s">
        <v>28</v>
      </c>
      <c r="I18" s="58"/>
      <c r="J18" s="18"/>
      <c r="L18" s="17"/>
      <c r="W18" s="18"/>
    </row>
    <row r="19" spans="2:23" x14ac:dyDescent="0.3">
      <c r="B19" s="17"/>
      <c r="C19" s="396"/>
      <c r="D19" s="397"/>
      <c r="E19" s="28" t="s">
        <v>18</v>
      </c>
      <c r="F19" s="28" t="s">
        <v>27</v>
      </c>
      <c r="I19" s="58"/>
      <c r="J19" s="18"/>
      <c r="L19" s="17"/>
      <c r="W19" s="18"/>
    </row>
    <row r="20" spans="2:23" x14ac:dyDescent="0.3">
      <c r="B20" s="17"/>
      <c r="C20" s="396"/>
      <c r="D20" s="397"/>
      <c r="E20" s="28" t="s">
        <v>19</v>
      </c>
      <c r="F20" s="28" t="s">
        <v>26</v>
      </c>
      <c r="I20" s="58"/>
      <c r="J20" s="18"/>
      <c r="L20" s="17"/>
      <c r="W20" s="18"/>
    </row>
    <row r="21" spans="2:23" x14ac:dyDescent="0.3">
      <c r="B21" s="17"/>
      <c r="C21" s="398"/>
      <c r="D21" s="399"/>
      <c r="E21" s="62"/>
      <c r="F21" s="6" t="s">
        <v>50</v>
      </c>
      <c r="G21" s="63"/>
      <c r="H21" s="60"/>
      <c r="I21" s="61">
        <f>SUM(I16:I20)</f>
        <v>0</v>
      </c>
      <c r="J21" s="18"/>
      <c r="L21" s="17"/>
      <c r="W21" s="18"/>
    </row>
    <row r="22" spans="2:23" x14ac:dyDescent="0.3">
      <c r="B22" s="17"/>
      <c r="C22" s="400" t="s">
        <v>35</v>
      </c>
      <c r="D22" s="401"/>
      <c r="E22" s="57" t="s">
        <v>20</v>
      </c>
      <c r="F22" s="57" t="s">
        <v>40</v>
      </c>
      <c r="G22" s="57"/>
      <c r="H22" s="57"/>
      <c r="I22" s="58"/>
      <c r="J22" s="18"/>
      <c r="L22" s="17"/>
      <c r="W22" s="18"/>
    </row>
    <row r="23" spans="2:23" x14ac:dyDescent="0.3">
      <c r="B23" s="17"/>
      <c r="C23" s="402"/>
      <c r="D23" s="403"/>
      <c r="E23" s="28" t="s">
        <v>21</v>
      </c>
      <c r="F23" s="28" t="s">
        <v>41</v>
      </c>
      <c r="I23" s="58"/>
      <c r="J23" s="18"/>
      <c r="L23" s="17"/>
      <c r="W23" s="18"/>
    </row>
    <row r="24" spans="2:23" x14ac:dyDescent="0.3">
      <c r="B24" s="17"/>
      <c r="C24" s="402"/>
      <c r="D24" s="403"/>
      <c r="E24" s="28" t="s">
        <v>22</v>
      </c>
      <c r="F24" s="28" t="s">
        <v>25</v>
      </c>
      <c r="I24" s="58"/>
      <c r="J24" s="18"/>
      <c r="L24" s="17"/>
      <c r="W24" s="18"/>
    </row>
    <row r="25" spans="2:23" x14ac:dyDescent="0.3">
      <c r="B25" s="17"/>
      <c r="C25" s="402"/>
      <c r="D25" s="403"/>
      <c r="E25" s="28" t="s">
        <v>23</v>
      </c>
      <c r="F25" s="28" t="s">
        <v>24</v>
      </c>
      <c r="I25" s="58"/>
      <c r="J25" s="18"/>
      <c r="L25" s="17"/>
      <c r="W25" s="18"/>
    </row>
    <row r="26" spans="2:23" x14ac:dyDescent="0.3">
      <c r="B26" s="17"/>
      <c r="C26" s="402"/>
      <c r="D26" s="403"/>
      <c r="E26" s="120"/>
      <c r="F26" s="57" t="s">
        <v>51</v>
      </c>
      <c r="G26" s="57"/>
      <c r="H26" s="121"/>
      <c r="I26" s="122">
        <f>SUM(I22:I25)</f>
        <v>0</v>
      </c>
      <c r="J26" s="18"/>
      <c r="L26" s="17"/>
      <c r="W26" s="18"/>
    </row>
    <row r="27" spans="2:23" x14ac:dyDescent="0.3">
      <c r="B27" s="17"/>
      <c r="C27" s="123"/>
      <c r="D27" s="124"/>
      <c r="E27" s="6"/>
      <c r="F27" s="415" t="s">
        <v>217</v>
      </c>
      <c r="G27" s="415"/>
      <c r="H27" s="416"/>
      <c r="I27" s="125">
        <f>I15+I21+I26</f>
        <v>0</v>
      </c>
      <c r="J27" s="18"/>
      <c r="L27" s="17"/>
      <c r="W27" s="18"/>
    </row>
    <row r="28" spans="2:23" ht="9" customHeight="1" x14ac:dyDescent="0.3">
      <c r="B28" s="17"/>
      <c r="C28" s="64"/>
      <c r="D28" s="65"/>
      <c r="I28" s="66"/>
      <c r="J28" s="18"/>
      <c r="L28" s="17"/>
      <c r="W28" s="18"/>
    </row>
    <row r="29" spans="2:23" x14ac:dyDescent="0.3">
      <c r="B29" s="17"/>
      <c r="C29" s="67" t="s">
        <v>131</v>
      </c>
      <c r="D29" s="68"/>
      <c r="I29" s="66"/>
      <c r="J29" s="18"/>
      <c r="L29" s="17"/>
      <c r="W29" s="18"/>
    </row>
    <row r="30" spans="2:23" ht="14.55" customHeight="1" x14ac:dyDescent="0.3">
      <c r="B30" s="17"/>
      <c r="C30" s="404" t="s">
        <v>132</v>
      </c>
      <c r="D30" s="405"/>
      <c r="E30" s="57" t="s">
        <v>52</v>
      </c>
      <c r="F30" s="57" t="s">
        <v>36</v>
      </c>
      <c r="G30" s="57"/>
      <c r="H30" s="57"/>
      <c r="I30" s="58"/>
      <c r="J30" s="18"/>
      <c r="L30" s="17"/>
      <c r="W30" s="18"/>
    </row>
    <row r="31" spans="2:23" x14ac:dyDescent="0.3">
      <c r="B31" s="17"/>
      <c r="C31" s="406"/>
      <c r="D31" s="407"/>
      <c r="E31" s="28" t="s">
        <v>52</v>
      </c>
      <c r="F31" s="28" t="s">
        <v>37</v>
      </c>
      <c r="I31" s="58"/>
      <c r="J31" s="18"/>
      <c r="L31" s="17"/>
      <c r="W31" s="18"/>
    </row>
    <row r="32" spans="2:23" x14ac:dyDescent="0.3">
      <c r="B32" s="17"/>
      <c r="C32" s="406"/>
      <c r="D32" s="407"/>
      <c r="E32" s="64" t="s">
        <v>52</v>
      </c>
      <c r="F32" s="28" t="s">
        <v>42</v>
      </c>
      <c r="H32" s="69"/>
      <c r="I32" s="70"/>
      <c r="J32" s="18"/>
      <c r="L32" s="17"/>
      <c r="W32" s="18"/>
    </row>
    <row r="33" spans="2:23" x14ac:dyDescent="0.3">
      <c r="B33" s="17"/>
      <c r="C33" s="408"/>
      <c r="D33" s="409"/>
      <c r="E33" s="59"/>
      <c r="F33" s="6" t="s">
        <v>133</v>
      </c>
      <c r="G33" s="6"/>
      <c r="H33" s="60"/>
      <c r="I33" s="71">
        <f>SUM(I30:I32)</f>
        <v>0</v>
      </c>
      <c r="J33" s="18"/>
      <c r="L33" s="410" t="s">
        <v>258</v>
      </c>
      <c r="M33" s="383"/>
      <c r="N33" s="383"/>
      <c r="O33" s="383"/>
      <c r="P33" s="383"/>
      <c r="Q33" s="383"/>
      <c r="R33" s="383"/>
      <c r="S33" s="383"/>
      <c r="T33" s="383"/>
      <c r="U33" s="383"/>
      <c r="V33" s="383"/>
      <c r="W33" s="411"/>
    </row>
    <row r="34" spans="2:23" ht="15" thickBot="1" x14ac:dyDescent="0.35">
      <c r="B34" s="19"/>
      <c r="C34" s="20"/>
      <c r="D34" s="20"/>
      <c r="E34" s="20"/>
      <c r="F34" s="20"/>
      <c r="G34" s="20"/>
      <c r="H34" s="20"/>
      <c r="I34" s="20"/>
      <c r="J34" s="21"/>
      <c r="L34" s="412"/>
      <c r="M34" s="413"/>
      <c r="N34" s="413"/>
      <c r="O34" s="413"/>
      <c r="P34" s="413"/>
      <c r="Q34" s="413"/>
      <c r="R34" s="413"/>
      <c r="S34" s="413"/>
      <c r="T34" s="413"/>
      <c r="U34" s="413"/>
      <c r="V34" s="413"/>
      <c r="W34" s="414"/>
    </row>
    <row r="36" spans="2:23" ht="4.3499999999999996" customHeight="1" thickBot="1" x14ac:dyDescent="0.35">
      <c r="M36" s="2"/>
    </row>
    <row r="37" spans="2:23" ht="15" customHeight="1" x14ac:dyDescent="0.3">
      <c r="B37" s="372" t="s">
        <v>209</v>
      </c>
      <c r="C37" s="373"/>
      <c r="D37" s="373"/>
      <c r="E37" s="373"/>
      <c r="F37" s="373"/>
      <c r="G37" s="373"/>
      <c r="H37" s="373"/>
      <c r="I37" s="373"/>
      <c r="J37" s="373"/>
      <c r="K37" s="373"/>
      <c r="L37" s="373"/>
      <c r="M37" s="373"/>
      <c r="N37" s="373"/>
      <c r="O37" s="373"/>
      <c r="P37" s="373"/>
      <c r="Q37" s="373"/>
      <c r="R37" s="373"/>
      <c r="S37" s="373"/>
      <c r="T37" s="373"/>
      <c r="U37" s="373"/>
      <c r="V37" s="373"/>
      <c r="W37" s="374"/>
    </row>
    <row r="38" spans="2:23" ht="15" customHeight="1" thickBot="1" x14ac:dyDescent="0.35">
      <c r="B38" s="375"/>
      <c r="C38" s="376"/>
      <c r="D38" s="376"/>
      <c r="E38" s="376"/>
      <c r="F38" s="376"/>
      <c r="G38" s="376"/>
      <c r="H38" s="376"/>
      <c r="I38" s="376"/>
      <c r="J38" s="376"/>
      <c r="K38" s="376"/>
      <c r="L38" s="376"/>
      <c r="M38" s="376"/>
      <c r="N38" s="376"/>
      <c r="O38" s="376"/>
      <c r="P38" s="376"/>
      <c r="Q38" s="376"/>
      <c r="R38" s="376"/>
      <c r="S38" s="376"/>
      <c r="T38" s="376"/>
      <c r="U38" s="376"/>
      <c r="V38" s="376"/>
      <c r="W38" s="377"/>
    </row>
    <row r="39" spans="2:23" ht="15" customHeight="1" x14ac:dyDescent="0.3">
      <c r="B39" s="17"/>
      <c r="C39" s="8"/>
      <c r="D39" s="8"/>
      <c r="E39" s="8"/>
      <c r="F39" s="8"/>
      <c r="G39" s="8"/>
      <c r="H39" s="8"/>
      <c r="I39" s="386" t="s">
        <v>277</v>
      </c>
      <c r="J39" s="9"/>
      <c r="K39" s="9"/>
      <c r="L39" s="386" t="s">
        <v>253</v>
      </c>
      <c r="M39" s="389"/>
      <c r="N39" s="9"/>
      <c r="O39" s="386" t="s">
        <v>254</v>
      </c>
      <c r="P39" s="389"/>
      <c r="Q39" s="15"/>
      <c r="R39" s="386" t="s">
        <v>255</v>
      </c>
      <c r="S39" s="389"/>
      <c r="T39" s="15"/>
      <c r="U39" s="386" t="s">
        <v>256</v>
      </c>
      <c r="V39" s="389"/>
      <c r="W39" s="16"/>
    </row>
    <row r="40" spans="2:23" x14ac:dyDescent="0.3">
      <c r="B40" s="17"/>
      <c r="C40" s="8"/>
      <c r="D40" s="8"/>
      <c r="E40" s="8"/>
      <c r="F40" s="8"/>
      <c r="G40" s="8"/>
      <c r="H40" s="8"/>
      <c r="I40" s="387"/>
      <c r="J40" s="8"/>
      <c r="K40" s="8"/>
      <c r="L40" s="387"/>
      <c r="M40" s="387"/>
      <c r="N40" s="8"/>
      <c r="O40" s="387"/>
      <c r="P40" s="387"/>
      <c r="R40" s="387"/>
      <c r="S40" s="387"/>
      <c r="U40" s="387"/>
      <c r="V40" s="387"/>
      <c r="W40" s="18"/>
    </row>
    <row r="41" spans="2:23" ht="15" customHeight="1" x14ac:dyDescent="0.3">
      <c r="B41" s="17"/>
      <c r="C41" s="8"/>
      <c r="D41" s="8"/>
      <c r="E41" s="8"/>
      <c r="F41" s="8"/>
      <c r="G41" s="8"/>
      <c r="H41" s="8"/>
      <c r="I41" s="388"/>
      <c r="L41" s="388"/>
      <c r="M41" s="388"/>
      <c r="O41" s="388"/>
      <c r="P41" s="388"/>
      <c r="R41" s="388"/>
      <c r="S41" s="388"/>
      <c r="U41" s="388"/>
      <c r="V41" s="388"/>
      <c r="W41" s="18"/>
    </row>
    <row r="42" spans="2:23" ht="16.2" x14ac:dyDescent="0.3">
      <c r="B42" s="17"/>
      <c r="C42" s="7" t="s">
        <v>221</v>
      </c>
      <c r="D42" s="7"/>
      <c r="E42" s="7"/>
      <c r="F42" s="7"/>
      <c r="G42" s="7"/>
      <c r="H42" s="7"/>
      <c r="I42" s="109"/>
      <c r="L42" s="381">
        <f>I47</f>
        <v>0</v>
      </c>
      <c r="M42" s="382"/>
      <c r="N42" s="74"/>
      <c r="O42" s="381">
        <f>L47</f>
        <v>0</v>
      </c>
      <c r="P42" s="382"/>
      <c r="Q42" s="74"/>
      <c r="R42" s="381">
        <f>O47</f>
        <v>0</v>
      </c>
      <c r="S42" s="382"/>
      <c r="T42" s="74"/>
      <c r="U42" s="381">
        <f>R47</f>
        <v>0</v>
      </c>
      <c r="V42" s="382"/>
      <c r="W42" s="18"/>
    </row>
    <row r="43" spans="2:23" x14ac:dyDescent="0.3">
      <c r="B43" s="17"/>
      <c r="C43" s="7" t="s">
        <v>276</v>
      </c>
      <c r="D43" s="7"/>
      <c r="E43" s="7"/>
      <c r="F43" s="7"/>
      <c r="G43" s="7"/>
      <c r="H43" s="7"/>
      <c r="I43" s="240">
        <f>I27</f>
        <v>0</v>
      </c>
      <c r="L43" s="74"/>
      <c r="M43" s="74"/>
      <c r="N43" s="74"/>
      <c r="O43" s="74"/>
      <c r="P43" s="74"/>
      <c r="Q43" s="74"/>
      <c r="R43" s="74"/>
      <c r="S43" s="74"/>
      <c r="T43" s="74"/>
      <c r="U43" s="74"/>
      <c r="V43" s="74"/>
      <c r="W43" s="18"/>
    </row>
    <row r="44" spans="2:23" x14ac:dyDescent="0.3">
      <c r="B44" s="17"/>
      <c r="C44" s="392" t="s">
        <v>150</v>
      </c>
      <c r="D44" s="392"/>
      <c r="E44" s="392"/>
      <c r="F44" s="392"/>
      <c r="G44" s="392"/>
      <c r="H44" s="393"/>
      <c r="I44" s="241">
        <f>I42+I43</f>
        <v>0</v>
      </c>
      <c r="L44" s="74"/>
      <c r="M44" s="74"/>
      <c r="N44" s="74"/>
      <c r="O44" s="74"/>
      <c r="P44" s="74"/>
      <c r="Q44" s="74"/>
      <c r="R44" s="74"/>
      <c r="S44" s="74"/>
      <c r="T44" s="74"/>
      <c r="U44" s="74"/>
      <c r="V44" s="74"/>
      <c r="W44" s="18"/>
    </row>
    <row r="45" spans="2:23" x14ac:dyDescent="0.3">
      <c r="B45" s="17"/>
      <c r="C45" s="1" t="s">
        <v>272</v>
      </c>
      <c r="G45" s="73"/>
      <c r="I45" s="109">
        <f>I44/5</f>
        <v>0</v>
      </c>
      <c r="K45" s="69"/>
      <c r="L45" s="390">
        <f>I45</f>
        <v>0</v>
      </c>
      <c r="M45" s="391"/>
      <c r="N45" s="74"/>
      <c r="O45" s="390">
        <f>I45</f>
        <v>0</v>
      </c>
      <c r="P45" s="391"/>
      <c r="Q45" s="74"/>
      <c r="R45" s="390">
        <f>I45</f>
        <v>0</v>
      </c>
      <c r="S45" s="391"/>
      <c r="T45" s="74"/>
      <c r="U45" s="390">
        <f>I45</f>
        <v>0</v>
      </c>
      <c r="V45" s="391"/>
      <c r="W45" s="18"/>
    </row>
    <row r="46" spans="2:23" x14ac:dyDescent="0.3">
      <c r="B46" s="17"/>
      <c r="L46" s="74"/>
      <c r="M46" s="74"/>
      <c r="N46" s="74"/>
      <c r="O46" s="74"/>
      <c r="P46" s="74"/>
      <c r="Q46" s="74"/>
      <c r="R46" s="74"/>
      <c r="S46" s="74"/>
      <c r="T46" s="74"/>
      <c r="U46" s="74"/>
      <c r="V46" s="74"/>
      <c r="W46" s="18"/>
    </row>
    <row r="47" spans="2:23" x14ac:dyDescent="0.3">
      <c r="B47" s="17"/>
      <c r="C47" s="1" t="s">
        <v>218</v>
      </c>
      <c r="I47" s="240">
        <f>I44-I45</f>
        <v>0</v>
      </c>
      <c r="L47" s="381">
        <f>IF(L42-L45&gt;0,L42-L45,0)</f>
        <v>0</v>
      </c>
      <c r="M47" s="382"/>
      <c r="N47" s="242"/>
      <c r="O47" s="381">
        <f>IF(O42-O45&gt;0,O42-O45,0)</f>
        <v>0</v>
      </c>
      <c r="P47" s="382"/>
      <c r="Q47" s="242"/>
      <c r="R47" s="381">
        <f>IF(R42-R45&gt;0,R42-R45,0)</f>
        <v>0</v>
      </c>
      <c r="S47" s="382"/>
      <c r="T47" s="242"/>
      <c r="U47" s="381">
        <f>IF(U42-U45&gt;0,U42-U45,0)</f>
        <v>0</v>
      </c>
      <c r="V47" s="382"/>
      <c r="W47" s="18"/>
    </row>
    <row r="48" spans="2:23" ht="15" thickBot="1" x14ac:dyDescent="0.35">
      <c r="B48" s="19"/>
      <c r="C48" s="20"/>
      <c r="D48" s="20"/>
      <c r="E48" s="20"/>
      <c r="F48" s="20"/>
      <c r="G48" s="20"/>
      <c r="H48" s="20"/>
      <c r="I48" s="20"/>
      <c r="J48" s="20"/>
      <c r="K48" s="20"/>
      <c r="L48" s="20"/>
      <c r="M48" s="20"/>
      <c r="N48" s="20"/>
      <c r="O48" s="20"/>
      <c r="P48" s="20"/>
      <c r="Q48" s="20"/>
      <c r="R48" s="20"/>
      <c r="S48" s="20"/>
      <c r="T48" s="20"/>
      <c r="U48" s="20"/>
      <c r="V48" s="20"/>
      <c r="W48" s="21"/>
    </row>
    <row r="49" spans="2:23" ht="20.100000000000001" customHeight="1" x14ac:dyDescent="0.3">
      <c r="C49" s="7" t="s">
        <v>224</v>
      </c>
    </row>
    <row r="50" spans="2:23" ht="18" customHeight="1" x14ac:dyDescent="0.3">
      <c r="C50" s="28" t="s">
        <v>250</v>
      </c>
    </row>
    <row r="54" spans="2:23" x14ac:dyDescent="0.3">
      <c r="B54" s="142" t="s">
        <v>273</v>
      </c>
    </row>
    <row r="55" spans="2:23" ht="54.75" customHeight="1" x14ac:dyDescent="0.3">
      <c r="B55" s="383" t="s">
        <v>274</v>
      </c>
      <c r="C55" s="383"/>
      <c r="D55" s="383"/>
      <c r="E55" s="383"/>
      <c r="F55" s="383"/>
      <c r="G55" s="383"/>
      <c r="H55" s="383"/>
      <c r="I55" s="383"/>
      <c r="J55" s="383"/>
      <c r="K55" s="383"/>
      <c r="L55" s="383"/>
      <c r="M55" s="383"/>
      <c r="N55" s="383"/>
      <c r="O55" s="383"/>
      <c r="P55" s="383"/>
      <c r="Q55" s="383"/>
      <c r="R55" s="383"/>
      <c r="S55" s="383"/>
      <c r="T55" s="383"/>
      <c r="U55" s="383"/>
      <c r="V55" s="383"/>
      <c r="W55" s="383"/>
    </row>
    <row r="56" spans="2:23" ht="15" thickBot="1" x14ac:dyDescent="0.35"/>
    <row r="57" spans="2:23" x14ac:dyDescent="0.3">
      <c r="B57" s="372" t="s">
        <v>331</v>
      </c>
      <c r="C57" s="373"/>
      <c r="D57" s="373"/>
      <c r="E57" s="373"/>
      <c r="F57" s="373"/>
      <c r="G57" s="373"/>
      <c r="H57" s="373"/>
      <c r="I57" s="373"/>
      <c r="J57" s="373"/>
      <c r="K57" s="373"/>
      <c r="L57" s="373"/>
      <c r="M57" s="373"/>
      <c r="N57" s="373"/>
      <c r="O57" s="373"/>
      <c r="P57" s="373"/>
      <c r="Q57" s="373"/>
      <c r="R57" s="373"/>
      <c r="S57" s="373"/>
      <c r="T57" s="373"/>
      <c r="U57" s="373"/>
      <c r="V57" s="373"/>
      <c r="W57" s="374"/>
    </row>
    <row r="58" spans="2:23" ht="15" thickBot="1" x14ac:dyDescent="0.35">
      <c r="B58" s="375"/>
      <c r="C58" s="376"/>
      <c r="D58" s="376"/>
      <c r="E58" s="376"/>
      <c r="F58" s="376"/>
      <c r="G58" s="376"/>
      <c r="H58" s="376"/>
      <c r="I58" s="376"/>
      <c r="J58" s="376"/>
      <c r="K58" s="376"/>
      <c r="L58" s="376"/>
      <c r="M58" s="376"/>
      <c r="N58" s="376"/>
      <c r="O58" s="376"/>
      <c r="P58" s="376"/>
      <c r="Q58" s="376"/>
      <c r="R58" s="376"/>
      <c r="S58" s="376"/>
      <c r="T58" s="376"/>
      <c r="U58" s="376"/>
      <c r="V58" s="376"/>
      <c r="W58" s="377"/>
    </row>
    <row r="59" spans="2:23" ht="15" customHeight="1" x14ac:dyDescent="0.3">
      <c r="B59" s="17"/>
      <c r="C59" s="8"/>
      <c r="D59" s="8"/>
      <c r="E59" s="8"/>
      <c r="F59" s="8"/>
      <c r="G59" s="8"/>
      <c r="H59" s="8"/>
      <c r="I59" s="386" t="s">
        <v>275</v>
      </c>
      <c r="J59" s="9"/>
      <c r="K59" s="9"/>
      <c r="L59" s="386" t="s">
        <v>253</v>
      </c>
      <c r="M59" s="389"/>
      <c r="N59" s="9"/>
      <c r="O59" s="386" t="s">
        <v>254</v>
      </c>
      <c r="P59" s="389"/>
      <c r="Q59" s="15"/>
      <c r="R59" s="386" t="s">
        <v>255</v>
      </c>
      <c r="S59" s="389"/>
      <c r="T59" s="15"/>
      <c r="U59" s="386" t="s">
        <v>256</v>
      </c>
      <c r="V59" s="389"/>
      <c r="W59" s="16"/>
    </row>
    <row r="60" spans="2:23" x14ac:dyDescent="0.3">
      <c r="B60" s="17"/>
      <c r="C60" s="8"/>
      <c r="D60" s="8"/>
      <c r="E60" s="8"/>
      <c r="F60" s="8"/>
      <c r="G60" s="8"/>
      <c r="H60" s="8"/>
      <c r="I60" s="387"/>
      <c r="J60" s="8"/>
      <c r="K60" s="8"/>
      <c r="L60" s="387"/>
      <c r="M60" s="387"/>
      <c r="N60" s="8"/>
      <c r="O60" s="387"/>
      <c r="P60" s="387"/>
      <c r="R60" s="387"/>
      <c r="S60" s="387"/>
      <c r="U60" s="387"/>
      <c r="V60" s="387"/>
      <c r="W60" s="18"/>
    </row>
    <row r="61" spans="2:23" x14ac:dyDescent="0.3">
      <c r="B61" s="17"/>
      <c r="C61" s="8"/>
      <c r="D61" s="8"/>
      <c r="E61" s="8"/>
      <c r="F61" s="8"/>
      <c r="G61" s="8"/>
      <c r="H61" s="8"/>
      <c r="I61" s="388"/>
      <c r="L61" s="388"/>
      <c r="M61" s="388"/>
      <c r="O61" s="388"/>
      <c r="P61" s="388"/>
      <c r="R61" s="388"/>
      <c r="S61" s="388"/>
      <c r="U61" s="388"/>
      <c r="V61" s="388"/>
      <c r="W61" s="18"/>
    </row>
    <row r="62" spans="2:23" ht="16.2" x14ac:dyDescent="0.3">
      <c r="B62" s="17"/>
      <c r="C62" s="7" t="s">
        <v>221</v>
      </c>
      <c r="D62" s="7"/>
      <c r="E62" s="7"/>
      <c r="F62" s="7"/>
      <c r="G62" s="7"/>
      <c r="H62" s="7"/>
      <c r="I62" s="243">
        <v>80000</v>
      </c>
      <c r="L62" s="384">
        <f>I67</f>
        <v>60000</v>
      </c>
      <c r="M62" s="385"/>
      <c r="N62" s="74"/>
      <c r="O62" s="384">
        <f>L67</f>
        <v>40000</v>
      </c>
      <c r="P62" s="385"/>
      <c r="Q62" s="74"/>
      <c r="R62" s="384">
        <f>O67</f>
        <v>20000</v>
      </c>
      <c r="S62" s="385"/>
      <c r="T62" s="74"/>
      <c r="U62" s="384">
        <f>R67</f>
        <v>0</v>
      </c>
      <c r="V62" s="385"/>
      <c r="W62" s="18"/>
    </row>
    <row r="63" spans="2:23" x14ac:dyDescent="0.3">
      <c r="B63" s="17"/>
      <c r="C63" s="7" t="s">
        <v>276</v>
      </c>
      <c r="D63" s="7"/>
      <c r="E63" s="7"/>
      <c r="F63" s="7"/>
      <c r="G63" s="7"/>
      <c r="H63" s="7"/>
      <c r="I63" s="243">
        <v>0</v>
      </c>
      <c r="L63" s="74"/>
      <c r="M63" s="74"/>
      <c r="N63" s="74"/>
      <c r="O63" s="74"/>
      <c r="P63" s="74"/>
      <c r="Q63" s="74"/>
      <c r="R63" s="74"/>
      <c r="S63" s="74"/>
      <c r="T63" s="74"/>
      <c r="U63" s="74"/>
      <c r="V63" s="74"/>
      <c r="W63" s="18"/>
    </row>
    <row r="64" spans="2:23" x14ac:dyDescent="0.3">
      <c r="B64" s="17"/>
      <c r="C64" s="28" t="s">
        <v>150</v>
      </c>
      <c r="I64" s="243">
        <f>I62+I63</f>
        <v>80000</v>
      </c>
      <c r="L64" s="74"/>
      <c r="M64" s="74"/>
      <c r="N64" s="74"/>
      <c r="O64" s="74"/>
      <c r="P64" s="74"/>
      <c r="Q64" s="74"/>
      <c r="R64" s="74"/>
      <c r="S64" s="74"/>
      <c r="T64" s="74"/>
      <c r="U64" s="74"/>
      <c r="V64" s="74"/>
      <c r="W64" s="18"/>
    </row>
    <row r="65" spans="2:23" x14ac:dyDescent="0.3">
      <c r="B65" s="17"/>
      <c r="C65" s="1" t="s">
        <v>272</v>
      </c>
      <c r="G65" s="73"/>
      <c r="I65" s="243">
        <v>20000</v>
      </c>
      <c r="K65" s="69"/>
      <c r="L65" s="384">
        <v>20000</v>
      </c>
      <c r="M65" s="385"/>
      <c r="N65" s="74"/>
      <c r="O65" s="384">
        <v>20000</v>
      </c>
      <c r="P65" s="385"/>
      <c r="Q65" s="74"/>
      <c r="R65" s="384">
        <v>20000</v>
      </c>
      <c r="S65" s="385"/>
      <c r="T65" s="74"/>
      <c r="U65" s="384">
        <v>0</v>
      </c>
      <c r="V65" s="385"/>
      <c r="W65" s="18"/>
    </row>
    <row r="66" spans="2:23" x14ac:dyDescent="0.3">
      <c r="B66" s="17"/>
      <c r="L66" s="74"/>
      <c r="M66" s="74"/>
      <c r="N66" s="74"/>
      <c r="O66" s="74"/>
      <c r="P66" s="74"/>
      <c r="Q66" s="74"/>
      <c r="R66" s="74"/>
      <c r="S66" s="74"/>
      <c r="T66" s="74"/>
      <c r="U66" s="74"/>
      <c r="V66" s="74"/>
      <c r="W66" s="18"/>
    </row>
    <row r="67" spans="2:23" x14ac:dyDescent="0.3">
      <c r="B67" s="17"/>
      <c r="C67" s="1" t="s">
        <v>218</v>
      </c>
      <c r="I67" s="240">
        <f>I64-I65</f>
        <v>60000</v>
      </c>
      <c r="L67" s="381">
        <f>IF(L62-L65&gt;0,L62-L65,0)</f>
        <v>40000</v>
      </c>
      <c r="M67" s="382"/>
      <c r="N67" s="242"/>
      <c r="O67" s="381">
        <f>IF(O62-O65&gt;0,O62-O65,0)</f>
        <v>20000</v>
      </c>
      <c r="P67" s="382"/>
      <c r="Q67" s="242"/>
      <c r="R67" s="381">
        <f>IF(R62-R65&gt;0,R62-R65,0)</f>
        <v>0</v>
      </c>
      <c r="S67" s="382"/>
      <c r="T67" s="242"/>
      <c r="U67" s="381">
        <f>IF(U62-U65&gt;0,U62-U65,0)</f>
        <v>0</v>
      </c>
      <c r="V67" s="382"/>
      <c r="W67" s="18"/>
    </row>
    <row r="68" spans="2:23" ht="15" thickBot="1" x14ac:dyDescent="0.35">
      <c r="B68" s="19"/>
      <c r="C68" s="20"/>
      <c r="D68" s="20"/>
      <c r="E68" s="20"/>
      <c r="F68" s="20"/>
      <c r="G68" s="20"/>
      <c r="H68" s="20"/>
      <c r="I68" s="20"/>
      <c r="J68" s="20"/>
      <c r="K68" s="20"/>
      <c r="L68" s="20"/>
      <c r="M68" s="20"/>
      <c r="N68" s="20"/>
      <c r="O68" s="20"/>
      <c r="P68" s="20"/>
      <c r="Q68" s="20"/>
      <c r="R68" s="20"/>
      <c r="S68" s="20"/>
      <c r="T68" s="20"/>
      <c r="U68" s="20"/>
      <c r="V68" s="20"/>
      <c r="W68" s="21"/>
    </row>
    <row r="69" spans="2:23" ht="15" thickBot="1" x14ac:dyDescent="0.35"/>
    <row r="70" spans="2:23" x14ac:dyDescent="0.3">
      <c r="B70" s="372" t="s">
        <v>411</v>
      </c>
      <c r="C70" s="373"/>
      <c r="D70" s="373"/>
      <c r="E70" s="373"/>
      <c r="F70" s="373"/>
      <c r="G70" s="373"/>
      <c r="H70" s="373"/>
      <c r="I70" s="373"/>
      <c r="J70" s="373"/>
      <c r="K70" s="373"/>
      <c r="L70" s="373"/>
      <c r="M70" s="373"/>
      <c r="N70" s="373"/>
      <c r="O70" s="373"/>
      <c r="P70" s="373"/>
      <c r="Q70" s="373"/>
      <c r="R70" s="373"/>
      <c r="S70" s="373"/>
      <c r="T70" s="373"/>
      <c r="U70" s="373"/>
      <c r="V70" s="373"/>
      <c r="W70" s="374"/>
    </row>
    <row r="71" spans="2:23" ht="15" thickBot="1" x14ac:dyDescent="0.35">
      <c r="B71" s="375"/>
      <c r="C71" s="376"/>
      <c r="D71" s="376"/>
      <c r="E71" s="376"/>
      <c r="F71" s="376"/>
      <c r="G71" s="376"/>
      <c r="H71" s="376"/>
      <c r="I71" s="376"/>
      <c r="J71" s="376"/>
      <c r="K71" s="376"/>
      <c r="L71" s="376"/>
      <c r="M71" s="376"/>
      <c r="N71" s="376"/>
      <c r="O71" s="376"/>
      <c r="P71" s="376"/>
      <c r="Q71" s="376"/>
      <c r="R71" s="376"/>
      <c r="S71" s="376"/>
      <c r="T71" s="376"/>
      <c r="U71" s="376"/>
      <c r="V71" s="376"/>
      <c r="W71" s="377"/>
    </row>
    <row r="72" spans="2:23" ht="15" customHeight="1" x14ac:dyDescent="0.3">
      <c r="B72" s="17"/>
      <c r="C72" s="8"/>
      <c r="D72" s="8"/>
      <c r="E72" s="8"/>
      <c r="F72" s="8"/>
      <c r="G72" s="8"/>
      <c r="H72" s="8"/>
      <c r="J72" s="9"/>
      <c r="K72" s="9"/>
      <c r="N72" s="9"/>
      <c r="Q72" s="15"/>
      <c r="T72" s="15"/>
      <c r="W72" s="16"/>
    </row>
    <row r="73" spans="2:23" x14ac:dyDescent="0.3">
      <c r="B73" s="17"/>
      <c r="C73" s="28" t="s">
        <v>412</v>
      </c>
      <c r="J73" s="378"/>
      <c r="K73" s="379"/>
      <c r="L73" s="380"/>
      <c r="W73" s="18"/>
    </row>
    <row r="74" spans="2:23" ht="15" thickBot="1" x14ac:dyDescent="0.35">
      <c r="B74" s="19"/>
      <c r="C74" s="20"/>
      <c r="D74" s="20"/>
      <c r="E74" s="20"/>
      <c r="F74" s="20"/>
      <c r="G74" s="20"/>
      <c r="H74" s="20"/>
      <c r="I74" s="20"/>
      <c r="J74" s="20"/>
      <c r="K74" s="20"/>
      <c r="L74" s="20"/>
      <c r="M74" s="20"/>
      <c r="N74" s="20"/>
      <c r="O74" s="20"/>
      <c r="P74" s="20"/>
      <c r="Q74" s="20"/>
      <c r="R74" s="20"/>
      <c r="S74" s="20"/>
      <c r="T74" s="20"/>
      <c r="U74" s="20"/>
      <c r="V74" s="20"/>
      <c r="W74" s="21"/>
    </row>
  </sheetData>
  <sheetProtection algorithmName="SHA-512" hashValue="5l6TKR6x+vqQImR+hejJDOKV6+j6YxAu8AiYeNO4B8Sn57/R+sSuNukJdctJ7+AT0DCJ4ACpUKrpm+xYmVMnCA==" saltValue="IRc0ngjnPsnVMTY8nwh69A==" spinCount="100000" sheet="1" selectLockedCells="1"/>
  <mergeCells count="51">
    <mergeCell ref="B7:J8"/>
    <mergeCell ref="L7:W8"/>
    <mergeCell ref="C9:H9"/>
    <mergeCell ref="C10:C15"/>
    <mergeCell ref="D10:D12"/>
    <mergeCell ref="D13:D14"/>
    <mergeCell ref="B37:W38"/>
    <mergeCell ref="L42:M42"/>
    <mergeCell ref="C44:H44"/>
    <mergeCell ref="C16:D21"/>
    <mergeCell ref="C22:D26"/>
    <mergeCell ref="C30:D33"/>
    <mergeCell ref="L33:W34"/>
    <mergeCell ref="R42:S42"/>
    <mergeCell ref="I39:I41"/>
    <mergeCell ref="O39:P41"/>
    <mergeCell ref="R39:S41"/>
    <mergeCell ref="U39:V41"/>
    <mergeCell ref="L39:M41"/>
    <mergeCell ref="F27:H27"/>
    <mergeCell ref="U42:V42"/>
    <mergeCell ref="O42:P42"/>
    <mergeCell ref="U45:V45"/>
    <mergeCell ref="U47:V47"/>
    <mergeCell ref="R45:S45"/>
    <mergeCell ref="R47:S47"/>
    <mergeCell ref="L45:M45"/>
    <mergeCell ref="O45:P45"/>
    <mergeCell ref="O47:P47"/>
    <mergeCell ref="L47:M47"/>
    <mergeCell ref="L65:M65"/>
    <mergeCell ref="O65:P65"/>
    <mergeCell ref="R65:S65"/>
    <mergeCell ref="U65:V65"/>
    <mergeCell ref="B57:W58"/>
    <mergeCell ref="I59:I61"/>
    <mergeCell ref="L59:M61"/>
    <mergeCell ref="O59:P61"/>
    <mergeCell ref="R59:S61"/>
    <mergeCell ref="U59:V61"/>
    <mergeCell ref="B55:W55"/>
    <mergeCell ref="L62:M62"/>
    <mergeCell ref="O62:P62"/>
    <mergeCell ref="R62:S62"/>
    <mergeCell ref="U62:V62"/>
    <mergeCell ref="B70:W71"/>
    <mergeCell ref="J73:L73"/>
    <mergeCell ref="L67:M67"/>
    <mergeCell ref="O67:P67"/>
    <mergeCell ref="R67:S67"/>
    <mergeCell ref="U67:V6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07B20-BCD1-4841-BC53-69A57139EB86}">
  <dimension ref="B1:AE42"/>
  <sheetViews>
    <sheetView showGridLines="0" showRowColHeaders="0" zoomScale="90" zoomScaleNormal="90" workbookViewId="0">
      <selection activeCell="J15" sqref="J15"/>
    </sheetView>
  </sheetViews>
  <sheetFormatPr defaultColWidth="9.109375" defaultRowHeight="14.4" x14ac:dyDescent="0.3"/>
  <cols>
    <col min="1" max="1" width="4" style="28" customWidth="1"/>
    <col min="2" max="2" width="3.6640625" style="28" customWidth="1"/>
    <col min="3" max="3" width="19.33203125" style="28" customWidth="1"/>
    <col min="4" max="4" width="14" style="28" customWidth="1"/>
    <col min="5" max="5" width="18.5546875" style="28" customWidth="1"/>
    <col min="6" max="6" width="16.88671875" style="28" customWidth="1"/>
    <col min="7" max="7" width="14.6640625" style="28" customWidth="1"/>
    <col min="8" max="8" width="2.109375" style="28" customWidth="1"/>
    <col min="9" max="9" width="4" style="28" customWidth="1"/>
    <col min="10" max="10" width="12.88671875" style="28" customWidth="1"/>
    <col min="11" max="11" width="13.21875" style="28" customWidth="1"/>
    <col min="12" max="16" width="12.5546875" style="28" customWidth="1"/>
    <col min="17" max="17" width="4.109375" style="28" customWidth="1"/>
    <col min="18" max="16384" width="9.109375" style="28"/>
  </cols>
  <sheetData>
    <row r="1" spans="2:21" ht="15" customHeight="1" x14ac:dyDescent="0.3"/>
    <row r="2" spans="2:21" ht="15" customHeight="1" x14ac:dyDescent="0.3"/>
    <row r="3" spans="2:21" ht="15" customHeight="1" x14ac:dyDescent="0.3"/>
    <row r="4" spans="2:21" ht="15" customHeight="1" x14ac:dyDescent="0.3"/>
    <row r="5" spans="2:21" ht="15" customHeight="1" x14ac:dyDescent="0.3"/>
    <row r="6" spans="2:21" ht="15" thickBot="1" x14ac:dyDescent="0.35"/>
    <row r="7" spans="2:21" ht="15" customHeight="1" x14ac:dyDescent="0.3">
      <c r="B7" s="372" t="s">
        <v>153</v>
      </c>
      <c r="C7" s="373"/>
      <c r="D7" s="373"/>
      <c r="E7" s="373"/>
      <c r="F7" s="373"/>
      <c r="G7" s="374"/>
      <c r="I7" s="372" t="s">
        <v>241</v>
      </c>
      <c r="J7" s="373"/>
      <c r="K7" s="373"/>
      <c r="L7" s="373"/>
      <c r="M7" s="373"/>
      <c r="N7" s="373"/>
      <c r="O7" s="373"/>
      <c r="P7" s="373"/>
      <c r="Q7" s="374"/>
    </row>
    <row r="8" spans="2:21" ht="15" customHeight="1" thickBot="1" x14ac:dyDescent="0.35">
      <c r="B8" s="375"/>
      <c r="C8" s="376"/>
      <c r="D8" s="376"/>
      <c r="E8" s="376"/>
      <c r="F8" s="376"/>
      <c r="G8" s="377"/>
      <c r="I8" s="375"/>
      <c r="J8" s="376"/>
      <c r="K8" s="376"/>
      <c r="L8" s="376"/>
      <c r="M8" s="376"/>
      <c r="N8" s="376"/>
      <c r="O8" s="376"/>
      <c r="P8" s="376"/>
      <c r="Q8" s="377"/>
    </row>
    <row r="9" spans="2:21" ht="16.350000000000001" customHeight="1" x14ac:dyDescent="0.3">
      <c r="B9" s="17"/>
      <c r="C9" s="1"/>
      <c r="E9" s="4"/>
      <c r="F9" s="209"/>
      <c r="G9" s="18"/>
      <c r="I9" s="17"/>
      <c r="K9" s="112"/>
      <c r="L9" s="443" t="s">
        <v>305</v>
      </c>
      <c r="M9" s="443"/>
      <c r="N9" s="444"/>
      <c r="O9" s="441" t="s">
        <v>304</v>
      </c>
      <c r="P9" s="442"/>
      <c r="Q9" s="18"/>
    </row>
    <row r="10" spans="2:21" ht="18.600000000000001" customHeight="1" x14ac:dyDescent="0.3">
      <c r="B10" s="17"/>
      <c r="G10" s="18"/>
      <c r="I10" s="17"/>
      <c r="K10" s="112"/>
      <c r="L10" s="210" t="s">
        <v>228</v>
      </c>
      <c r="M10" s="210" t="s">
        <v>231</v>
      </c>
      <c r="N10" s="212" t="s">
        <v>234</v>
      </c>
      <c r="O10" s="215" t="s">
        <v>236</v>
      </c>
      <c r="P10" s="216" t="s">
        <v>238</v>
      </c>
      <c r="Q10" s="18"/>
    </row>
    <row r="11" spans="2:21" ht="16.350000000000001" customHeight="1" x14ac:dyDescent="0.3">
      <c r="B11" s="17"/>
      <c r="C11" s="7" t="s">
        <v>210</v>
      </c>
      <c r="F11" s="111">
        <f>O28</f>
        <v>0</v>
      </c>
      <c r="G11" s="18" t="s">
        <v>76</v>
      </c>
      <c r="I11" s="17"/>
      <c r="K11" s="85"/>
      <c r="L11" s="437" t="s">
        <v>229</v>
      </c>
      <c r="M11" s="437" t="s">
        <v>232</v>
      </c>
      <c r="N11" s="436" t="s">
        <v>235</v>
      </c>
      <c r="O11" s="435" t="s">
        <v>237</v>
      </c>
      <c r="P11" s="434" t="s">
        <v>239</v>
      </c>
      <c r="Q11" s="18"/>
    </row>
    <row r="12" spans="2:21" ht="18.600000000000001" customHeight="1" thickBot="1" x14ac:dyDescent="0.35">
      <c r="B12" s="17"/>
      <c r="C12" s="28" t="s">
        <v>188</v>
      </c>
      <c r="E12" s="113" t="s">
        <v>300</v>
      </c>
      <c r="F12" s="244"/>
      <c r="G12" s="18" t="s">
        <v>76</v>
      </c>
      <c r="I12" s="17"/>
      <c r="J12" s="28" t="s">
        <v>404</v>
      </c>
      <c r="K12" s="85"/>
      <c r="L12" s="437"/>
      <c r="M12" s="437"/>
      <c r="N12" s="436"/>
      <c r="O12" s="435"/>
      <c r="P12" s="434"/>
      <c r="Q12" s="18"/>
    </row>
    <row r="13" spans="2:21" ht="21" customHeight="1" thickTop="1" x14ac:dyDescent="0.3">
      <c r="B13" s="17"/>
      <c r="C13" s="1" t="s">
        <v>318</v>
      </c>
      <c r="E13" s="4"/>
      <c r="F13" s="175">
        <f>IF(F11-F12&lt;0,0,F11-F12)</f>
        <v>0</v>
      </c>
      <c r="G13" s="18" t="s">
        <v>76</v>
      </c>
      <c r="I13" s="17"/>
      <c r="J13" s="446" t="s">
        <v>405</v>
      </c>
      <c r="K13" s="445" t="s">
        <v>406</v>
      </c>
      <c r="L13" s="437"/>
      <c r="M13" s="437"/>
      <c r="N13" s="436"/>
      <c r="O13" s="435"/>
      <c r="P13" s="434"/>
      <c r="Q13" s="18"/>
    </row>
    <row r="14" spans="2:21" ht="16.350000000000001" customHeight="1" x14ac:dyDescent="0.3">
      <c r="B14" s="17"/>
      <c r="G14" s="18"/>
      <c r="I14" s="17"/>
      <c r="J14" s="446"/>
      <c r="K14" s="445"/>
      <c r="L14" s="211" t="s">
        <v>230</v>
      </c>
      <c r="M14" s="211" t="s">
        <v>233</v>
      </c>
      <c r="N14" s="213" t="s">
        <v>245</v>
      </c>
      <c r="O14" s="217" t="s">
        <v>246</v>
      </c>
      <c r="P14" s="218" t="s">
        <v>240</v>
      </c>
      <c r="Q14" s="18"/>
    </row>
    <row r="15" spans="2:21" ht="16.350000000000001" customHeight="1" x14ac:dyDescent="0.3">
      <c r="B15" s="17"/>
      <c r="F15" s="4"/>
      <c r="G15" s="18"/>
      <c r="I15" s="17"/>
      <c r="J15" s="310"/>
      <c r="K15" s="311"/>
      <c r="L15" s="244"/>
      <c r="M15" s="244"/>
      <c r="N15" s="246"/>
      <c r="O15" s="247"/>
      <c r="P15" s="248"/>
      <c r="Q15" s="18"/>
      <c r="S15" s="169"/>
      <c r="T15" s="166"/>
      <c r="U15" s="166"/>
    </row>
    <row r="16" spans="2:21" ht="16.350000000000001" customHeight="1" x14ac:dyDescent="0.35">
      <c r="B16" s="17"/>
      <c r="C16" s="7" t="s">
        <v>327</v>
      </c>
      <c r="F16" s="111" t="e">
        <f>F13*VLOOKUP(Summary!E14,'Emissions Factors'!B8:J21,2,FALSE)/1000</f>
        <v>#N/A</v>
      </c>
      <c r="G16" s="18" t="s">
        <v>54</v>
      </c>
      <c r="I16" s="17"/>
      <c r="J16" s="310"/>
      <c r="K16" s="311"/>
      <c r="L16" s="244"/>
      <c r="M16" s="244"/>
      <c r="N16" s="246"/>
      <c r="O16" s="247"/>
      <c r="P16" s="248"/>
      <c r="Q16" s="18"/>
      <c r="S16" s="166"/>
      <c r="T16" s="166"/>
      <c r="U16" s="166"/>
    </row>
    <row r="17" spans="2:21" ht="16.350000000000001" customHeight="1" thickBot="1" x14ac:dyDescent="0.4">
      <c r="B17" s="17"/>
      <c r="C17" s="7" t="s">
        <v>296</v>
      </c>
      <c r="F17" s="111" t="e">
        <f>(IF(F20="Marginal Factor",P28*VLOOKUP(Summary!E14,'Emissions Factors'!B8:J21,6,FALSE)/1000,P28*VLOOKUP(Summary!E14,'Emissions Factors'!B8:J21,2,FALSE)/1000))</f>
        <v>#N/A</v>
      </c>
      <c r="G17" s="18" t="s">
        <v>54</v>
      </c>
      <c r="I17" s="17"/>
      <c r="J17" s="310"/>
      <c r="K17" s="311"/>
      <c r="L17" s="244"/>
      <c r="M17" s="244"/>
      <c r="N17" s="246"/>
      <c r="O17" s="247"/>
      <c r="P17" s="248"/>
      <c r="Q17" s="18"/>
      <c r="S17" s="166"/>
      <c r="T17" s="166"/>
      <c r="U17" s="166"/>
    </row>
    <row r="18" spans="2:21" ht="16.350000000000001" customHeight="1" thickTop="1" x14ac:dyDescent="0.35">
      <c r="B18" s="17"/>
      <c r="C18" s="1" t="s">
        <v>297</v>
      </c>
      <c r="F18" s="175" t="e">
        <f>IF(F16-F17&lt;0,0,F16-F17)</f>
        <v>#N/A</v>
      </c>
      <c r="G18" s="18" t="s">
        <v>54</v>
      </c>
      <c r="I18" s="17"/>
      <c r="J18" s="310"/>
      <c r="K18" s="311"/>
      <c r="L18" s="244"/>
      <c r="M18" s="244"/>
      <c r="N18" s="246"/>
      <c r="O18" s="247"/>
      <c r="P18" s="248"/>
      <c r="Q18" s="18"/>
      <c r="S18" s="169"/>
      <c r="T18" s="166"/>
      <c r="U18" s="166"/>
    </row>
    <row r="19" spans="2:21" ht="16.350000000000001" customHeight="1" x14ac:dyDescent="0.3">
      <c r="B19" s="17"/>
      <c r="G19" s="18"/>
      <c r="I19" s="17"/>
      <c r="J19" s="310"/>
      <c r="K19" s="311"/>
      <c r="L19" s="244"/>
      <c r="M19" s="244"/>
      <c r="N19" s="246"/>
      <c r="O19" s="247"/>
      <c r="P19" s="248"/>
      <c r="Q19" s="18"/>
      <c r="R19" s="2"/>
      <c r="S19" s="166"/>
      <c r="T19" s="166"/>
      <c r="U19" s="166"/>
    </row>
    <row r="20" spans="2:21" ht="16.350000000000001" customHeight="1" x14ac:dyDescent="0.3">
      <c r="B20" s="17"/>
      <c r="C20" s="47" t="s">
        <v>196</v>
      </c>
      <c r="F20" s="245" t="s">
        <v>348</v>
      </c>
      <c r="G20" s="18"/>
      <c r="I20" s="17"/>
      <c r="J20" s="310"/>
      <c r="K20" s="311"/>
      <c r="L20" s="244"/>
      <c r="M20" s="244"/>
      <c r="N20" s="246"/>
      <c r="O20" s="247"/>
      <c r="P20" s="248"/>
      <c r="Q20" s="18"/>
      <c r="S20" s="166"/>
      <c r="T20" s="166"/>
      <c r="U20" s="166"/>
    </row>
    <row r="21" spans="2:21" ht="16.350000000000001" customHeight="1" x14ac:dyDescent="0.3">
      <c r="B21" s="17"/>
      <c r="G21" s="18"/>
      <c r="I21" s="17"/>
      <c r="J21" s="310"/>
      <c r="K21" s="311"/>
      <c r="L21" s="244"/>
      <c r="M21" s="244"/>
      <c r="N21" s="246"/>
      <c r="O21" s="247"/>
      <c r="P21" s="248"/>
      <c r="Q21" s="18"/>
      <c r="S21" s="166"/>
      <c r="T21" s="166"/>
      <c r="U21" s="166"/>
    </row>
    <row r="22" spans="2:21" ht="16.350000000000001" customHeight="1" x14ac:dyDescent="0.3">
      <c r="B22" s="17"/>
      <c r="C22" s="447" t="s">
        <v>197</v>
      </c>
      <c r="D22" s="448"/>
      <c r="E22" s="448"/>
      <c r="F22" s="449"/>
      <c r="G22" s="18"/>
      <c r="I22" s="17"/>
      <c r="J22" s="310"/>
      <c r="K22" s="311"/>
      <c r="L22" s="244"/>
      <c r="M22" s="244"/>
      <c r="N22" s="246"/>
      <c r="O22" s="247"/>
      <c r="P22" s="248"/>
      <c r="Q22" s="18"/>
      <c r="S22" s="166"/>
      <c r="T22" s="166"/>
      <c r="U22" s="166"/>
    </row>
    <row r="23" spans="2:21" ht="16.350000000000001" customHeight="1" x14ac:dyDescent="0.3">
      <c r="B23" s="17"/>
      <c r="C23" s="450"/>
      <c r="D23" s="451"/>
      <c r="E23" s="451"/>
      <c r="F23" s="452"/>
      <c r="G23" s="18"/>
      <c r="I23" s="17"/>
      <c r="J23" s="310"/>
      <c r="K23" s="311"/>
      <c r="L23" s="244"/>
      <c r="M23" s="244"/>
      <c r="N23" s="246"/>
      <c r="O23" s="247"/>
      <c r="P23" s="248"/>
      <c r="Q23" s="18"/>
      <c r="S23" s="166"/>
      <c r="T23" s="166"/>
      <c r="U23" s="166"/>
    </row>
    <row r="24" spans="2:21" ht="16.350000000000001" customHeight="1" x14ac:dyDescent="0.3">
      <c r="B24" s="17"/>
      <c r="C24" s="453"/>
      <c r="D24" s="454"/>
      <c r="E24" s="454"/>
      <c r="F24" s="455"/>
      <c r="G24" s="18"/>
      <c r="I24" s="17"/>
      <c r="J24" s="310"/>
      <c r="K24" s="311"/>
      <c r="L24" s="244"/>
      <c r="M24" s="244"/>
      <c r="N24" s="246"/>
      <c r="O24" s="247"/>
      <c r="P24" s="248"/>
      <c r="Q24" s="18"/>
      <c r="S24" s="166"/>
      <c r="T24" s="166"/>
      <c r="U24" s="166"/>
    </row>
    <row r="25" spans="2:21" ht="16.350000000000001" customHeight="1" thickBot="1" x14ac:dyDescent="0.35">
      <c r="B25" s="19"/>
      <c r="C25" s="128"/>
      <c r="D25" s="128"/>
      <c r="E25" s="128"/>
      <c r="F25" s="128"/>
      <c r="G25" s="21"/>
      <c r="I25" s="17"/>
      <c r="J25" s="310"/>
      <c r="K25" s="311"/>
      <c r="L25" s="244"/>
      <c r="M25" s="244"/>
      <c r="N25" s="246"/>
      <c r="O25" s="247"/>
      <c r="P25" s="248"/>
      <c r="Q25" s="18"/>
      <c r="S25" s="166"/>
      <c r="T25" s="166"/>
      <c r="U25" s="166"/>
    </row>
    <row r="26" spans="2:21" ht="16.350000000000001" customHeight="1" thickBot="1" x14ac:dyDescent="0.35">
      <c r="I26" s="17"/>
      <c r="J26" s="310"/>
      <c r="K26" s="311"/>
      <c r="L26" s="244"/>
      <c r="M26" s="244"/>
      <c r="N26" s="246"/>
      <c r="O26" s="247"/>
      <c r="P26" s="248"/>
      <c r="Q26" s="18"/>
    </row>
    <row r="27" spans="2:21" ht="16.350000000000001" customHeight="1" x14ac:dyDescent="0.3">
      <c r="B27" s="372" t="s">
        <v>227</v>
      </c>
      <c r="C27" s="373"/>
      <c r="D27" s="373"/>
      <c r="E27" s="373"/>
      <c r="F27" s="373"/>
      <c r="G27" s="374"/>
      <c r="I27" s="17"/>
      <c r="O27" s="17"/>
      <c r="P27" s="18"/>
      <c r="Q27" s="18"/>
    </row>
    <row r="28" spans="2:21" ht="16.350000000000001" customHeight="1" thickBot="1" x14ac:dyDescent="0.35">
      <c r="B28" s="375"/>
      <c r="C28" s="376"/>
      <c r="D28" s="376"/>
      <c r="E28" s="376"/>
      <c r="F28" s="376"/>
      <c r="G28" s="377"/>
      <c r="I28" s="17"/>
      <c r="K28" s="185" t="s">
        <v>2</v>
      </c>
      <c r="L28" s="228">
        <f>SUM(L15:L26)</f>
        <v>0</v>
      </c>
      <c r="M28" s="228">
        <f>SUM(M15:M26)</f>
        <v>0</v>
      </c>
      <c r="N28" s="214">
        <f>SUM(N15:N26)</f>
        <v>0</v>
      </c>
      <c r="O28" s="219">
        <f>SUM(O15:O26)</f>
        <v>0</v>
      </c>
      <c r="P28" s="220">
        <f>SUM(P15:P26)</f>
        <v>0</v>
      </c>
      <c r="Q28" s="18"/>
    </row>
    <row r="29" spans="2:21" ht="16.350000000000001" customHeight="1" x14ac:dyDescent="0.3">
      <c r="B29" s="126"/>
      <c r="C29" s="127"/>
      <c r="D29" s="438" t="s">
        <v>0</v>
      </c>
      <c r="E29" s="439"/>
      <c r="F29" s="438" t="s">
        <v>1</v>
      </c>
      <c r="G29" s="440"/>
      <c r="I29" s="17"/>
      <c r="Q29" s="18"/>
    </row>
    <row r="30" spans="2:21" ht="15" thickBot="1" x14ac:dyDescent="0.35">
      <c r="B30" s="432" t="s">
        <v>74</v>
      </c>
      <c r="C30" s="433"/>
      <c r="D30" s="458"/>
      <c r="E30" s="459"/>
      <c r="F30" s="458"/>
      <c r="G30" s="460"/>
      <c r="I30" s="17"/>
      <c r="Q30" s="18"/>
    </row>
    <row r="31" spans="2:21" ht="14.55" customHeight="1" thickBot="1" x14ac:dyDescent="0.35">
      <c r="B31" s="456" t="s">
        <v>94</v>
      </c>
      <c r="C31" s="457"/>
      <c r="D31" s="461">
        <v>0</v>
      </c>
      <c r="E31" s="462"/>
      <c r="F31" s="461">
        <v>0</v>
      </c>
      <c r="G31" s="463"/>
      <c r="I31" s="229" t="s">
        <v>306</v>
      </c>
      <c r="J31" s="313"/>
      <c r="K31" s="230"/>
      <c r="L31" s="15"/>
      <c r="M31" s="15"/>
      <c r="N31" s="15"/>
      <c r="O31" s="15"/>
      <c r="P31" s="15"/>
      <c r="Q31" s="16"/>
    </row>
    <row r="32" spans="2:21" ht="15" customHeight="1" thickBot="1" x14ac:dyDescent="0.35">
      <c r="I32" s="410" t="s">
        <v>319</v>
      </c>
      <c r="J32" s="383"/>
      <c r="K32" s="383"/>
      <c r="L32" s="383"/>
      <c r="M32" s="383"/>
      <c r="N32" s="383"/>
      <c r="O32" s="383"/>
      <c r="P32" s="383"/>
      <c r="Q32" s="411"/>
    </row>
    <row r="33" spans="2:31" ht="16.350000000000001" customHeight="1" x14ac:dyDescent="0.3">
      <c r="B33" s="372" t="s">
        <v>411</v>
      </c>
      <c r="C33" s="373"/>
      <c r="D33" s="373"/>
      <c r="E33" s="373"/>
      <c r="F33" s="373"/>
      <c r="G33" s="374"/>
      <c r="I33" s="410"/>
      <c r="J33" s="383"/>
      <c r="K33" s="383"/>
      <c r="L33" s="383"/>
      <c r="M33" s="383"/>
      <c r="N33" s="383"/>
      <c r="O33" s="383"/>
      <c r="P33" s="383"/>
      <c r="Q33" s="411"/>
    </row>
    <row r="34" spans="2:31" ht="16.350000000000001" customHeight="1" thickBot="1" x14ac:dyDescent="0.35">
      <c r="B34" s="375"/>
      <c r="C34" s="376"/>
      <c r="D34" s="376"/>
      <c r="E34" s="376"/>
      <c r="F34" s="376"/>
      <c r="G34" s="377"/>
      <c r="I34" s="410"/>
      <c r="J34" s="383"/>
      <c r="K34" s="383"/>
      <c r="L34" s="383"/>
      <c r="M34" s="383"/>
      <c r="N34" s="383"/>
      <c r="O34" s="383"/>
      <c r="P34" s="383"/>
      <c r="Q34" s="411"/>
      <c r="R34" s="85"/>
      <c r="S34" s="85"/>
      <c r="T34" s="85"/>
      <c r="U34" s="85"/>
      <c r="V34" s="85"/>
      <c r="W34" s="85"/>
      <c r="X34" s="85"/>
      <c r="Y34" s="85"/>
      <c r="Z34" s="85"/>
      <c r="AA34" s="85"/>
      <c r="AB34" s="85"/>
      <c r="AC34" s="85"/>
      <c r="AD34" s="85"/>
      <c r="AE34" s="85"/>
    </row>
    <row r="35" spans="2:31" ht="11.1" customHeight="1" x14ac:dyDescent="0.3">
      <c r="B35" s="17"/>
      <c r="G35" s="18"/>
      <c r="I35" s="410"/>
      <c r="J35" s="383"/>
      <c r="K35" s="383"/>
      <c r="L35" s="383"/>
      <c r="M35" s="383"/>
      <c r="N35" s="383"/>
      <c r="O35" s="383"/>
      <c r="P35" s="383"/>
      <c r="Q35" s="411"/>
    </row>
    <row r="36" spans="2:31" ht="23.55" customHeight="1" x14ac:dyDescent="0.3">
      <c r="B36" s="17"/>
      <c r="C36" s="9" t="s">
        <v>413</v>
      </c>
      <c r="G36" s="18"/>
      <c r="I36" s="410"/>
      <c r="J36" s="383"/>
      <c r="K36" s="383"/>
      <c r="L36" s="383"/>
      <c r="M36" s="383"/>
      <c r="N36" s="383"/>
      <c r="O36" s="383"/>
      <c r="P36" s="383"/>
      <c r="Q36" s="411"/>
    </row>
    <row r="37" spans="2:31" ht="16.350000000000001" customHeight="1" x14ac:dyDescent="0.3">
      <c r="B37" s="17"/>
      <c r="F37" s="249"/>
      <c r="G37" s="18"/>
      <c r="I37" s="410"/>
      <c r="J37" s="383"/>
      <c r="K37" s="383"/>
      <c r="L37" s="383"/>
      <c r="M37" s="383"/>
      <c r="N37" s="383"/>
      <c r="O37" s="383"/>
      <c r="P37" s="383"/>
      <c r="Q37" s="411"/>
    </row>
    <row r="38" spans="2:31" ht="16.350000000000001" customHeight="1" thickBot="1" x14ac:dyDescent="0.35">
      <c r="B38" s="19"/>
      <c r="C38" s="20"/>
      <c r="D38" s="20"/>
      <c r="E38" s="20"/>
      <c r="F38" s="20"/>
      <c r="G38" s="21"/>
      <c r="I38" s="410"/>
      <c r="J38" s="383"/>
      <c r="K38" s="383"/>
      <c r="L38" s="383"/>
      <c r="M38" s="383"/>
      <c r="N38" s="383"/>
      <c r="O38" s="383"/>
      <c r="P38" s="383"/>
      <c r="Q38" s="411"/>
    </row>
    <row r="39" spans="2:31" ht="16.350000000000001" customHeight="1" x14ac:dyDescent="0.3">
      <c r="I39" s="410"/>
      <c r="J39" s="383"/>
      <c r="K39" s="383"/>
      <c r="L39" s="383"/>
      <c r="M39" s="383"/>
      <c r="N39" s="383"/>
      <c r="O39" s="383"/>
      <c r="P39" s="383"/>
      <c r="Q39" s="411"/>
    </row>
    <row r="40" spans="2:31" ht="16.350000000000001" customHeight="1" x14ac:dyDescent="0.3">
      <c r="I40" s="410"/>
      <c r="J40" s="383"/>
      <c r="K40" s="383"/>
      <c r="L40" s="383"/>
      <c r="M40" s="383"/>
      <c r="N40" s="383"/>
      <c r="O40" s="383"/>
      <c r="P40" s="383"/>
      <c r="Q40" s="411"/>
    </row>
    <row r="41" spans="2:31" ht="46.5" customHeight="1" thickBot="1" x14ac:dyDescent="0.35">
      <c r="I41" s="412"/>
      <c r="J41" s="413"/>
      <c r="K41" s="413"/>
      <c r="L41" s="413"/>
      <c r="M41" s="413"/>
      <c r="N41" s="413"/>
      <c r="O41" s="413"/>
      <c r="P41" s="413"/>
      <c r="Q41" s="414"/>
    </row>
    <row r="42" spans="2:31" ht="16.350000000000001" customHeight="1" x14ac:dyDescent="0.3"/>
  </sheetData>
  <sheetProtection algorithmName="SHA-512" hashValue="L0DJ1AHZNpPFSqXTHb5epWmdTysmwNjVwXjwg+XmtZCaoa3cnVBOlrL6K7nX6eAeYc9GZZfznbZv6CNlEkdeiA==" saltValue="ydZIs0faRVJaiZrcLWRfSg==" spinCount="100000" sheet="1" selectLockedCells="1"/>
  <mergeCells count="23">
    <mergeCell ref="I32:Q41"/>
    <mergeCell ref="B31:C31"/>
    <mergeCell ref="D30:E30"/>
    <mergeCell ref="F30:G30"/>
    <mergeCell ref="D31:E31"/>
    <mergeCell ref="F31:G31"/>
    <mergeCell ref="B33:G34"/>
    <mergeCell ref="I7:Q8"/>
    <mergeCell ref="B30:C30"/>
    <mergeCell ref="P11:P13"/>
    <mergeCell ref="O11:O13"/>
    <mergeCell ref="N11:N13"/>
    <mergeCell ref="M11:M13"/>
    <mergeCell ref="L11:L13"/>
    <mergeCell ref="B7:G8"/>
    <mergeCell ref="D29:E29"/>
    <mergeCell ref="F29:G29"/>
    <mergeCell ref="O9:P9"/>
    <mergeCell ref="L9:N9"/>
    <mergeCell ref="K13:K14"/>
    <mergeCell ref="J13:J14"/>
    <mergeCell ref="B27:G28"/>
    <mergeCell ref="C22:F24"/>
  </mergeCells>
  <dataValidations count="1">
    <dataValidation type="list" allowBlank="1" showInputMessage="1" showErrorMessage="1" sqref="F20" xr:uid="{53A64175-4109-496E-AC28-63B8FEA3B297}">
      <formula1>"Marginal Factor,Average Factor"</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8749D-F01D-4AD7-B0EF-E05A9BF85F30}">
  <dimension ref="B1:X50"/>
  <sheetViews>
    <sheetView showGridLines="0" showRowColHeaders="0" zoomScale="90" zoomScaleNormal="90" workbookViewId="0">
      <selection activeCell="C12" sqref="C12"/>
    </sheetView>
  </sheetViews>
  <sheetFormatPr defaultColWidth="9.109375" defaultRowHeight="14.4" x14ac:dyDescent="0.3"/>
  <cols>
    <col min="1" max="2" width="3.88671875" style="28" customWidth="1"/>
    <col min="3" max="3" width="13.5546875" style="28" customWidth="1"/>
    <col min="4" max="4" width="15.109375" style="28" customWidth="1"/>
    <col min="5" max="7" width="10.5546875" style="28" customWidth="1"/>
    <col min="8" max="10" width="3.88671875" style="28" customWidth="1"/>
    <col min="11" max="11" width="12.6640625" style="28" customWidth="1"/>
    <col min="12" max="12" width="14" style="28" customWidth="1"/>
    <col min="13" max="18" width="12.6640625" style="28" customWidth="1"/>
    <col min="19" max="19" width="9.21875" style="28" hidden="1" customWidth="1"/>
    <col min="20" max="20" width="11.5546875" style="28" customWidth="1"/>
    <col min="21" max="22" width="9.21875" style="28" customWidth="1"/>
    <col min="23" max="23" width="3.88671875" style="28" customWidth="1"/>
    <col min="24" max="24" width="4.21875" style="28" customWidth="1"/>
    <col min="25" max="16384" width="9.109375" style="28"/>
  </cols>
  <sheetData>
    <row r="1" spans="2:24" ht="15" customHeight="1" x14ac:dyDescent="0.3"/>
    <row r="2" spans="2:24" ht="15" customHeight="1" x14ac:dyDescent="0.3"/>
    <row r="3" spans="2:24" ht="15" customHeight="1" x14ac:dyDescent="0.3"/>
    <row r="4" spans="2:24" ht="15" customHeight="1" x14ac:dyDescent="0.3"/>
    <row r="5" spans="2:24" ht="15" customHeight="1" x14ac:dyDescent="0.3"/>
    <row r="6" spans="2:24" ht="15" thickBot="1" x14ac:dyDescent="0.35"/>
    <row r="7" spans="2:24" ht="15" customHeight="1" x14ac:dyDescent="0.3">
      <c r="B7" s="372" t="s">
        <v>97</v>
      </c>
      <c r="C7" s="373"/>
      <c r="D7" s="373"/>
      <c r="E7" s="373"/>
      <c r="F7" s="373"/>
      <c r="G7" s="373"/>
      <c r="H7" s="374"/>
      <c r="I7" s="108"/>
      <c r="J7" s="372" t="s">
        <v>211</v>
      </c>
      <c r="K7" s="373"/>
      <c r="L7" s="373"/>
      <c r="M7" s="373"/>
      <c r="N7" s="373"/>
      <c r="O7" s="373"/>
      <c r="P7" s="373"/>
      <c r="Q7" s="373"/>
      <c r="R7" s="373"/>
      <c r="S7" s="373"/>
      <c r="T7" s="373"/>
      <c r="U7" s="373"/>
      <c r="V7" s="373"/>
      <c r="W7" s="374"/>
    </row>
    <row r="8" spans="2:24" ht="18.75" customHeight="1" thickBot="1" x14ac:dyDescent="0.35">
      <c r="B8" s="375"/>
      <c r="C8" s="376"/>
      <c r="D8" s="376"/>
      <c r="E8" s="376"/>
      <c r="F8" s="376"/>
      <c r="G8" s="376"/>
      <c r="H8" s="377"/>
      <c r="I8" s="108"/>
      <c r="J8" s="375"/>
      <c r="K8" s="376"/>
      <c r="L8" s="376"/>
      <c r="M8" s="376"/>
      <c r="N8" s="376"/>
      <c r="O8" s="376"/>
      <c r="P8" s="376"/>
      <c r="Q8" s="376"/>
      <c r="R8" s="376"/>
      <c r="S8" s="366"/>
      <c r="T8" s="366"/>
      <c r="U8" s="366"/>
      <c r="V8" s="366"/>
      <c r="W8" s="377"/>
      <c r="X8" s="108"/>
    </row>
    <row r="9" spans="2:24" ht="18.75" customHeight="1" x14ac:dyDescent="0.35">
      <c r="B9" s="17"/>
      <c r="C9" s="28" t="s">
        <v>404</v>
      </c>
      <c r="D9" s="9"/>
      <c r="E9" s="476" t="s">
        <v>259</v>
      </c>
      <c r="F9" s="476" t="s">
        <v>260</v>
      </c>
      <c r="G9" s="475" t="s">
        <v>110</v>
      </c>
      <c r="H9" s="77"/>
      <c r="I9" s="280"/>
      <c r="J9" s="17"/>
      <c r="K9" s="28" t="s">
        <v>404</v>
      </c>
      <c r="L9" s="9"/>
      <c r="M9" s="475" t="s">
        <v>102</v>
      </c>
      <c r="N9" s="475" t="s">
        <v>103</v>
      </c>
      <c r="O9" s="475" t="s">
        <v>104</v>
      </c>
      <c r="P9" s="475" t="s">
        <v>105</v>
      </c>
      <c r="Q9" s="475" t="s">
        <v>106</v>
      </c>
      <c r="R9" s="475" t="s">
        <v>107</v>
      </c>
      <c r="S9" s="65"/>
      <c r="T9" s="477" t="s">
        <v>108</v>
      </c>
      <c r="U9" s="477" t="s">
        <v>108</v>
      </c>
      <c r="V9" s="477" t="s">
        <v>108</v>
      </c>
      <c r="W9" s="18"/>
    </row>
    <row r="10" spans="2:24" ht="22.5" customHeight="1" x14ac:dyDescent="0.35">
      <c r="B10" s="17"/>
      <c r="C10" s="446" t="s">
        <v>405</v>
      </c>
      <c r="D10" s="446" t="s">
        <v>406</v>
      </c>
      <c r="E10" s="476"/>
      <c r="F10" s="476"/>
      <c r="G10" s="475"/>
      <c r="H10" s="77"/>
      <c r="I10" s="280"/>
      <c r="J10" s="17"/>
      <c r="K10" s="446" t="s">
        <v>405</v>
      </c>
      <c r="L10" s="446" t="s">
        <v>406</v>
      </c>
      <c r="M10" s="475"/>
      <c r="N10" s="475"/>
      <c r="O10" s="475"/>
      <c r="P10" s="475"/>
      <c r="Q10" s="475"/>
      <c r="R10" s="475"/>
      <c r="S10" s="65"/>
      <c r="T10" s="477"/>
      <c r="U10" s="477"/>
      <c r="V10" s="477"/>
      <c r="W10" s="18"/>
    </row>
    <row r="11" spans="2:24" ht="9" customHeight="1" x14ac:dyDescent="0.3">
      <c r="B11" s="17"/>
      <c r="C11" s="446"/>
      <c r="D11" s="446"/>
      <c r="E11" s="479"/>
      <c r="F11" s="476"/>
      <c r="G11" s="475"/>
      <c r="H11" s="18"/>
      <c r="J11" s="17"/>
      <c r="K11" s="446"/>
      <c r="L11" s="446"/>
      <c r="M11" s="475"/>
      <c r="N11" s="475"/>
      <c r="O11" s="475"/>
      <c r="P11" s="475"/>
      <c r="Q11" s="475"/>
      <c r="R11" s="475"/>
      <c r="S11" s="65"/>
      <c r="T11" s="477"/>
      <c r="U11" s="477"/>
      <c r="V11" s="477"/>
      <c r="W11" s="18"/>
    </row>
    <row r="12" spans="2:24" x14ac:dyDescent="0.3">
      <c r="B12" s="17"/>
      <c r="C12" s="310"/>
      <c r="D12" s="311"/>
      <c r="E12" s="249"/>
      <c r="F12" s="249"/>
      <c r="G12" s="249"/>
      <c r="H12" s="18"/>
      <c r="J12" s="17"/>
      <c r="K12" s="310"/>
      <c r="L12" s="311"/>
      <c r="M12" s="249"/>
      <c r="N12" s="249"/>
      <c r="O12" s="249"/>
      <c r="P12" s="249"/>
      <c r="Q12" s="249"/>
      <c r="R12" s="249"/>
      <c r="S12" s="249"/>
      <c r="T12" s="249"/>
      <c r="U12" s="249"/>
      <c r="V12" s="249"/>
      <c r="W12" s="18"/>
    </row>
    <row r="13" spans="2:24" x14ac:dyDescent="0.3">
      <c r="B13" s="17"/>
      <c r="C13" s="310"/>
      <c r="D13" s="311"/>
      <c r="E13" s="249"/>
      <c r="F13" s="249"/>
      <c r="G13" s="249"/>
      <c r="H13" s="18"/>
      <c r="J13" s="17"/>
      <c r="K13" s="310"/>
      <c r="L13" s="311"/>
      <c r="M13" s="249"/>
      <c r="N13" s="249"/>
      <c r="O13" s="249"/>
      <c r="P13" s="249"/>
      <c r="Q13" s="249"/>
      <c r="R13" s="249"/>
      <c r="S13" s="249"/>
      <c r="T13" s="249"/>
      <c r="U13" s="249"/>
      <c r="V13" s="249"/>
      <c r="W13" s="18"/>
    </row>
    <row r="14" spans="2:24" x14ac:dyDescent="0.3">
      <c r="B14" s="17"/>
      <c r="C14" s="310"/>
      <c r="D14" s="311"/>
      <c r="E14" s="249"/>
      <c r="F14" s="249"/>
      <c r="G14" s="249"/>
      <c r="H14" s="18"/>
      <c r="J14" s="17"/>
      <c r="K14" s="310"/>
      <c r="L14" s="311"/>
      <c r="M14" s="249"/>
      <c r="N14" s="249"/>
      <c r="O14" s="249"/>
      <c r="P14" s="249"/>
      <c r="Q14" s="249"/>
      <c r="R14" s="249"/>
      <c r="S14" s="249"/>
      <c r="T14" s="249"/>
      <c r="U14" s="249"/>
      <c r="V14" s="249"/>
      <c r="W14" s="18"/>
    </row>
    <row r="15" spans="2:24" x14ac:dyDescent="0.3">
      <c r="B15" s="17"/>
      <c r="C15" s="310"/>
      <c r="D15" s="311"/>
      <c r="E15" s="249"/>
      <c r="F15" s="249"/>
      <c r="G15" s="249"/>
      <c r="H15" s="18"/>
      <c r="J15" s="17"/>
      <c r="K15" s="310"/>
      <c r="L15" s="311"/>
      <c r="M15" s="249"/>
      <c r="N15" s="249"/>
      <c r="O15" s="249"/>
      <c r="P15" s="249"/>
      <c r="Q15" s="249"/>
      <c r="R15" s="249"/>
      <c r="S15" s="249"/>
      <c r="T15" s="249"/>
      <c r="U15" s="249"/>
      <c r="V15" s="249"/>
      <c r="W15" s="18"/>
    </row>
    <row r="16" spans="2:24" x14ac:dyDescent="0.3">
      <c r="B16" s="17"/>
      <c r="C16" s="310"/>
      <c r="D16" s="311"/>
      <c r="E16" s="249"/>
      <c r="F16" s="249"/>
      <c r="G16" s="249"/>
      <c r="H16" s="18"/>
      <c r="J16" s="17"/>
      <c r="K16" s="310"/>
      <c r="L16" s="311"/>
      <c r="M16" s="249"/>
      <c r="N16" s="249"/>
      <c r="O16" s="249"/>
      <c r="P16" s="249"/>
      <c r="Q16" s="249"/>
      <c r="R16" s="249"/>
      <c r="S16" s="249"/>
      <c r="T16" s="249"/>
      <c r="U16" s="249"/>
      <c r="V16" s="249"/>
      <c r="W16" s="18"/>
    </row>
    <row r="17" spans="2:23" x14ac:dyDescent="0.3">
      <c r="B17" s="17"/>
      <c r="C17" s="310"/>
      <c r="D17" s="311"/>
      <c r="E17" s="249"/>
      <c r="F17" s="249"/>
      <c r="G17" s="249"/>
      <c r="H17" s="18"/>
      <c r="J17" s="17"/>
      <c r="K17" s="310"/>
      <c r="L17" s="311"/>
      <c r="M17" s="249"/>
      <c r="N17" s="249"/>
      <c r="O17" s="249"/>
      <c r="P17" s="249"/>
      <c r="Q17" s="249"/>
      <c r="R17" s="249"/>
      <c r="S17" s="249"/>
      <c r="T17" s="249"/>
      <c r="U17" s="249"/>
      <c r="V17" s="249"/>
      <c r="W17" s="18"/>
    </row>
    <row r="18" spans="2:23" x14ac:dyDescent="0.3">
      <c r="B18" s="281"/>
      <c r="C18" s="312"/>
      <c r="D18" s="311"/>
      <c r="E18" s="249"/>
      <c r="F18" s="249"/>
      <c r="G18" s="249"/>
      <c r="H18" s="18"/>
      <c r="J18" s="17"/>
      <c r="K18" s="310"/>
      <c r="L18" s="311"/>
      <c r="M18" s="249"/>
      <c r="N18" s="249"/>
      <c r="O18" s="249"/>
      <c r="P18" s="249"/>
      <c r="Q18" s="249"/>
      <c r="R18" s="249"/>
      <c r="S18" s="249"/>
      <c r="T18" s="249"/>
      <c r="U18" s="249"/>
      <c r="V18" s="249"/>
      <c r="W18" s="18"/>
    </row>
    <row r="19" spans="2:23" x14ac:dyDescent="0.3">
      <c r="B19" s="17"/>
      <c r="C19" s="310"/>
      <c r="D19" s="311"/>
      <c r="E19" s="249"/>
      <c r="F19" s="249"/>
      <c r="G19" s="249"/>
      <c r="H19" s="18"/>
      <c r="J19" s="17"/>
      <c r="K19" s="310"/>
      <c r="L19" s="311"/>
      <c r="M19" s="249"/>
      <c r="N19" s="249"/>
      <c r="O19" s="249"/>
      <c r="P19" s="249"/>
      <c r="Q19" s="249"/>
      <c r="R19" s="249"/>
      <c r="S19" s="249"/>
      <c r="T19" s="249"/>
      <c r="U19" s="249"/>
      <c r="V19" s="249"/>
      <c r="W19" s="18"/>
    </row>
    <row r="20" spans="2:23" x14ac:dyDescent="0.3">
      <c r="B20" s="17"/>
      <c r="C20" s="310"/>
      <c r="D20" s="311"/>
      <c r="E20" s="249"/>
      <c r="F20" s="249"/>
      <c r="G20" s="249"/>
      <c r="H20" s="18"/>
      <c r="J20" s="17"/>
      <c r="K20" s="310"/>
      <c r="L20" s="311"/>
      <c r="M20" s="249"/>
      <c r="N20" s="249"/>
      <c r="O20" s="249"/>
      <c r="P20" s="249"/>
      <c r="Q20" s="249"/>
      <c r="R20" s="249"/>
      <c r="S20" s="249"/>
      <c r="T20" s="249"/>
      <c r="U20" s="249"/>
      <c r="V20" s="249"/>
      <c r="W20" s="18"/>
    </row>
    <row r="21" spans="2:23" x14ac:dyDescent="0.3">
      <c r="B21" s="17"/>
      <c r="C21" s="310"/>
      <c r="D21" s="311"/>
      <c r="E21" s="249"/>
      <c r="F21" s="249"/>
      <c r="G21" s="249"/>
      <c r="H21" s="18"/>
      <c r="J21" s="17"/>
      <c r="K21" s="310"/>
      <c r="L21" s="311"/>
      <c r="M21" s="249"/>
      <c r="N21" s="249"/>
      <c r="O21" s="249"/>
      <c r="P21" s="249"/>
      <c r="Q21" s="249"/>
      <c r="R21" s="249"/>
      <c r="S21" s="249"/>
      <c r="T21" s="249"/>
      <c r="U21" s="249"/>
      <c r="V21" s="249"/>
      <c r="W21" s="18"/>
    </row>
    <row r="22" spans="2:23" x14ac:dyDescent="0.3">
      <c r="B22" s="17"/>
      <c r="C22" s="310"/>
      <c r="D22" s="311"/>
      <c r="E22" s="249"/>
      <c r="F22" s="249"/>
      <c r="G22" s="249"/>
      <c r="H22" s="18"/>
      <c r="J22" s="17"/>
      <c r="K22" s="310"/>
      <c r="L22" s="311"/>
      <c r="M22" s="249"/>
      <c r="N22" s="249"/>
      <c r="O22" s="249"/>
      <c r="P22" s="249"/>
      <c r="Q22" s="249"/>
      <c r="R22" s="249"/>
      <c r="S22" s="249"/>
      <c r="T22" s="249"/>
      <c r="U22" s="249"/>
      <c r="V22" s="249"/>
      <c r="W22" s="18"/>
    </row>
    <row r="23" spans="2:23" x14ac:dyDescent="0.3">
      <c r="B23" s="17"/>
      <c r="C23" s="310"/>
      <c r="D23" s="311"/>
      <c r="E23" s="249"/>
      <c r="F23" s="249"/>
      <c r="G23" s="249"/>
      <c r="H23" s="18"/>
      <c r="J23" s="17"/>
      <c r="K23" s="310"/>
      <c r="L23" s="311"/>
      <c r="M23" s="249"/>
      <c r="N23" s="249"/>
      <c r="O23" s="249"/>
      <c r="P23" s="249"/>
      <c r="Q23" s="249"/>
      <c r="R23" s="249"/>
      <c r="S23" s="249"/>
      <c r="T23" s="249"/>
      <c r="U23" s="249"/>
      <c r="V23" s="249"/>
      <c r="W23" s="18"/>
    </row>
    <row r="24" spans="2:23" x14ac:dyDescent="0.3">
      <c r="B24" s="17"/>
      <c r="H24" s="18"/>
      <c r="J24" s="17"/>
      <c r="W24" s="18"/>
    </row>
    <row r="25" spans="2:23" x14ac:dyDescent="0.3">
      <c r="B25" s="17"/>
      <c r="D25" s="185" t="s">
        <v>109</v>
      </c>
      <c r="E25" s="282">
        <f t="shared" ref="E25" si="0">SUM(E12:E23)</f>
        <v>0</v>
      </c>
      <c r="F25" s="282">
        <f>SUM(F12:F23)</f>
        <v>0</v>
      </c>
      <c r="G25" s="282">
        <f>SUM(G12:G23)</f>
        <v>0</v>
      </c>
      <c r="H25" s="18"/>
      <c r="J25" s="17"/>
      <c r="L25" s="185" t="s">
        <v>109</v>
      </c>
      <c r="M25" s="282">
        <f>SUM(M12:M23)</f>
        <v>0</v>
      </c>
      <c r="N25" s="282">
        <f>SUM(N12:N23)/26.853</f>
        <v>0</v>
      </c>
      <c r="O25" s="282">
        <f t="shared" ref="O25" si="1">SUM(O12:O23)</f>
        <v>0</v>
      </c>
      <c r="P25" s="282">
        <f>SUM(P12:P23)*0.03829</f>
        <v>0</v>
      </c>
      <c r="Q25" s="282">
        <f>SUM(Q12:Q23)*0.0401976279848</f>
        <v>0</v>
      </c>
      <c r="R25" s="282">
        <f>SUM(R12:R23)*0.02559</f>
        <v>0</v>
      </c>
      <c r="S25" s="282"/>
      <c r="T25" s="282">
        <f>SUM(T12:T23)</f>
        <v>0</v>
      </c>
      <c r="U25" s="282">
        <f>SUM(U12:U23)</f>
        <v>0</v>
      </c>
      <c r="V25" s="282">
        <f>SUM(V12:V23)</f>
        <v>0</v>
      </c>
      <c r="W25" s="18"/>
    </row>
    <row r="26" spans="2:23" x14ac:dyDescent="0.3">
      <c r="B26" s="17"/>
      <c r="H26" s="18"/>
      <c r="J26" s="17"/>
      <c r="L26" s="1"/>
      <c r="W26" s="18"/>
    </row>
    <row r="27" spans="2:23" ht="48" customHeight="1" x14ac:dyDescent="0.35">
      <c r="B27" s="17"/>
      <c r="H27" s="18"/>
      <c r="J27" s="17"/>
      <c r="L27" s="283" t="s">
        <v>157</v>
      </c>
      <c r="M27" s="284" t="e">
        <f>VLOOKUP(Summary!E14,'Emissions Factors'!B8:I21,8,FALSE)</f>
        <v>#N/A</v>
      </c>
      <c r="N27" s="284" t="e">
        <f>VLOOKUP(Summary!E14,'Emissions Factors'!B8:I21,8,FALSE)</f>
        <v>#N/A</v>
      </c>
      <c r="O27" s="284">
        <f>'Emissions Factors'!D39</f>
        <v>95.682124929861544</v>
      </c>
      <c r="P27" s="284">
        <f>'Emissions Factors'!D40</f>
        <v>70.222376999999994</v>
      </c>
      <c r="Q27" s="284">
        <f>'Emissions Factors'!D41</f>
        <v>71.209500000000006</v>
      </c>
      <c r="R27" s="284">
        <f>'Emissions Factors'!D42</f>
        <v>61.153152060175003</v>
      </c>
      <c r="S27" s="284"/>
      <c r="T27" s="249"/>
      <c r="U27" s="249"/>
      <c r="V27" s="249"/>
      <c r="W27" s="18"/>
    </row>
    <row r="28" spans="2:23" x14ac:dyDescent="0.3">
      <c r="B28" s="285"/>
      <c r="C28" s="2"/>
      <c r="H28" s="18"/>
      <c r="J28" s="17"/>
      <c r="L28" s="283"/>
      <c r="W28" s="18"/>
    </row>
    <row r="29" spans="2:23" ht="45" customHeight="1" x14ac:dyDescent="0.3">
      <c r="B29" s="285"/>
      <c r="C29" s="2"/>
      <c r="H29" s="18"/>
      <c r="J29" s="17"/>
      <c r="L29" s="286" t="s">
        <v>156</v>
      </c>
      <c r="M29" s="287" t="e">
        <f>M25*M27</f>
        <v>#N/A</v>
      </c>
      <c r="N29" s="287" t="e">
        <f t="shared" ref="N29:V29" si="2">N25*N27</f>
        <v>#N/A</v>
      </c>
      <c r="O29" s="287">
        <f t="shared" si="2"/>
        <v>0</v>
      </c>
      <c r="P29" s="287">
        <f t="shared" si="2"/>
        <v>0</v>
      </c>
      <c r="Q29" s="287">
        <f t="shared" si="2"/>
        <v>0</v>
      </c>
      <c r="R29" s="287">
        <f t="shared" si="2"/>
        <v>0</v>
      </c>
      <c r="S29" s="287"/>
      <c r="T29" s="287">
        <f t="shared" si="2"/>
        <v>0</v>
      </c>
      <c r="U29" s="287">
        <f t="shared" si="2"/>
        <v>0</v>
      </c>
      <c r="V29" s="287">
        <f t="shared" si="2"/>
        <v>0</v>
      </c>
      <c r="W29" s="18"/>
    </row>
    <row r="30" spans="2:23" ht="15" thickBot="1" x14ac:dyDescent="0.35">
      <c r="B30" s="19"/>
      <c r="C30" s="20"/>
      <c r="D30" s="20"/>
      <c r="E30" s="20"/>
      <c r="F30" s="20"/>
      <c r="G30" s="20"/>
      <c r="H30" s="21"/>
      <c r="J30" s="19"/>
      <c r="K30" s="20"/>
      <c r="L30" s="20"/>
      <c r="M30" s="20"/>
      <c r="N30" s="20"/>
      <c r="O30" s="20"/>
      <c r="P30" s="20"/>
      <c r="Q30" s="20"/>
      <c r="R30" s="20"/>
      <c r="S30" s="20"/>
      <c r="T30" s="20"/>
      <c r="U30" s="20"/>
      <c r="V30" s="20"/>
      <c r="W30" s="21"/>
    </row>
    <row r="31" spans="2:23" ht="15" thickBot="1" x14ac:dyDescent="0.35"/>
    <row r="32" spans="2:23" ht="15" customHeight="1" x14ac:dyDescent="0.3">
      <c r="E32" s="372" t="s">
        <v>213</v>
      </c>
      <c r="F32" s="373"/>
      <c r="G32" s="373"/>
      <c r="H32" s="373"/>
      <c r="I32" s="373"/>
      <c r="J32" s="373"/>
      <c r="K32" s="373"/>
      <c r="L32" s="373"/>
      <c r="M32" s="373"/>
      <c r="N32" s="373"/>
      <c r="O32" s="373"/>
      <c r="P32" s="373"/>
      <c r="Q32" s="373"/>
      <c r="R32" s="373"/>
      <c r="S32" s="373"/>
      <c r="T32" s="373"/>
      <c r="U32" s="373"/>
      <c r="V32" s="374"/>
    </row>
    <row r="33" spans="2:22" ht="15.75" customHeight="1" thickBot="1" x14ac:dyDescent="0.35">
      <c r="E33" s="375"/>
      <c r="F33" s="376"/>
      <c r="G33" s="376"/>
      <c r="H33" s="376"/>
      <c r="I33" s="376"/>
      <c r="J33" s="376"/>
      <c r="K33" s="376"/>
      <c r="L33" s="376"/>
      <c r="M33" s="376"/>
      <c r="N33" s="376"/>
      <c r="O33" s="376"/>
      <c r="P33" s="376"/>
      <c r="Q33" s="376"/>
      <c r="R33" s="376"/>
      <c r="S33" s="376"/>
      <c r="T33" s="376"/>
      <c r="U33" s="376"/>
      <c r="V33" s="377"/>
    </row>
    <row r="34" spans="2:22" ht="18.75" customHeight="1" x14ac:dyDescent="0.35">
      <c r="E34" s="75"/>
      <c r="F34" s="280"/>
      <c r="G34" s="280"/>
      <c r="H34" s="280"/>
      <c r="I34" s="280"/>
      <c r="J34" s="280"/>
      <c r="K34" s="280"/>
      <c r="L34" s="288"/>
      <c r="M34" s="386" t="s">
        <v>349</v>
      </c>
      <c r="N34" s="386"/>
      <c r="O34" s="386" t="s">
        <v>356</v>
      </c>
      <c r="P34" s="386"/>
      <c r="R34" s="386" t="s">
        <v>350</v>
      </c>
      <c r="S34" s="386" t="s">
        <v>351</v>
      </c>
      <c r="T34" s="386" t="s">
        <v>352</v>
      </c>
      <c r="V34" s="289"/>
    </row>
    <row r="35" spans="2:22" ht="18.75" customHeight="1" x14ac:dyDescent="0.35">
      <c r="E35" s="75"/>
      <c r="F35" s="280"/>
      <c r="G35" s="280"/>
      <c r="H35" s="280"/>
      <c r="I35" s="280"/>
      <c r="J35" s="280"/>
      <c r="K35" s="280"/>
      <c r="L35" s="288"/>
      <c r="M35" s="465"/>
      <c r="N35" s="465"/>
      <c r="O35" s="465"/>
      <c r="P35" s="465"/>
      <c r="R35" s="465"/>
      <c r="S35" s="465"/>
      <c r="T35" s="465"/>
      <c r="V35" s="289"/>
    </row>
    <row r="36" spans="2:22" ht="29.4" x14ac:dyDescent="0.35">
      <c r="E36" s="75"/>
      <c r="F36" s="280"/>
      <c r="G36" s="280"/>
      <c r="H36" s="280"/>
      <c r="I36" s="280"/>
      <c r="J36" s="280"/>
      <c r="K36" s="280"/>
      <c r="L36" s="288" t="s">
        <v>353</v>
      </c>
      <c r="M36" s="465"/>
      <c r="N36" s="465"/>
      <c r="O36" s="465"/>
      <c r="P36" s="465"/>
      <c r="R36" s="478"/>
      <c r="S36" s="478"/>
      <c r="T36" s="478"/>
      <c r="V36" s="289"/>
    </row>
    <row r="37" spans="2:22" x14ac:dyDescent="0.3">
      <c r="E37" s="17"/>
      <c r="F37" s="469" t="s">
        <v>354</v>
      </c>
      <c r="G37" s="470"/>
      <c r="H37" s="470"/>
      <c r="I37" s="470"/>
      <c r="J37" s="470"/>
      <c r="K37" s="471"/>
      <c r="L37" s="278"/>
      <c r="M37" s="468"/>
      <c r="N37" s="468"/>
      <c r="O37" s="388"/>
      <c r="P37" s="388"/>
      <c r="R37" s="290">
        <f>L37*M37</f>
        <v>0</v>
      </c>
      <c r="S37" s="290">
        <v>0</v>
      </c>
      <c r="T37" s="290">
        <f>IF(S37-R37&lt;0,0,S37-R37)</f>
        <v>0</v>
      </c>
      <c r="V37" s="191"/>
    </row>
    <row r="38" spans="2:22" x14ac:dyDescent="0.3">
      <c r="E38" s="17"/>
      <c r="F38" s="469" t="s">
        <v>355</v>
      </c>
      <c r="G38" s="470"/>
      <c r="H38" s="470"/>
      <c r="I38" s="470"/>
      <c r="J38" s="470"/>
      <c r="K38" s="471"/>
      <c r="L38" s="278"/>
      <c r="M38" s="468"/>
      <c r="N38" s="468"/>
      <c r="O38" s="466"/>
      <c r="P38" s="467"/>
      <c r="R38" s="290">
        <f>IF(ISBLANK(O38),L38*M38,L38*O38)</f>
        <v>0</v>
      </c>
      <c r="S38" s="290">
        <f>L38*M38</f>
        <v>0</v>
      </c>
      <c r="T38" s="290">
        <f>IF(S38-R38&lt;0,0,S38-R38)</f>
        <v>0</v>
      </c>
      <c r="V38" s="291"/>
    </row>
    <row r="39" spans="2:22" x14ac:dyDescent="0.3">
      <c r="E39" s="17"/>
      <c r="F39" s="472" t="s">
        <v>44</v>
      </c>
      <c r="G39" s="473"/>
      <c r="H39" s="473"/>
      <c r="I39" s="473"/>
      <c r="J39" s="473"/>
      <c r="K39" s="474"/>
      <c r="L39" s="278"/>
      <c r="M39" s="468"/>
      <c r="N39" s="468"/>
      <c r="O39" s="466"/>
      <c r="P39" s="467"/>
      <c r="R39" s="290">
        <f>IF(ISBLANK(O39),L39*M39,L39*O39)</f>
        <v>0</v>
      </c>
      <c r="S39" s="290">
        <f t="shared" ref="S39:S40" si="3">L39*M39</f>
        <v>0</v>
      </c>
      <c r="T39" s="290">
        <f>IF(S39-R39&lt;0,0,S39-R39)</f>
        <v>0</v>
      </c>
      <c r="V39" s="292"/>
    </row>
    <row r="40" spans="2:22" x14ac:dyDescent="0.3">
      <c r="E40" s="17"/>
      <c r="F40" s="472" t="s">
        <v>44</v>
      </c>
      <c r="G40" s="473"/>
      <c r="H40" s="473"/>
      <c r="I40" s="473"/>
      <c r="J40" s="473"/>
      <c r="K40" s="474"/>
      <c r="L40" s="278"/>
      <c r="M40" s="468"/>
      <c r="N40" s="468"/>
      <c r="O40" s="466"/>
      <c r="P40" s="467"/>
      <c r="R40" s="290">
        <f>IF(ISBLANK(O40),L40*M40,L40*O40)</f>
        <v>0</v>
      </c>
      <c r="S40" s="290">
        <f t="shared" si="3"/>
        <v>0</v>
      </c>
      <c r="T40" s="290">
        <f>IF(S40-R40&lt;0,0,S40-R40)</f>
        <v>0</v>
      </c>
      <c r="V40" s="292"/>
    </row>
    <row r="41" spans="2:22" x14ac:dyDescent="0.3">
      <c r="E41" s="17"/>
      <c r="F41" s="45"/>
      <c r="G41" s="45"/>
      <c r="H41" s="45"/>
      <c r="I41" s="45"/>
      <c r="J41" s="45"/>
      <c r="K41" s="45"/>
      <c r="L41" s="45"/>
      <c r="R41" s="45"/>
      <c r="S41" s="45"/>
      <c r="T41" s="45"/>
      <c r="V41" s="292"/>
    </row>
    <row r="42" spans="2:22" ht="14.1" customHeight="1" x14ac:dyDescent="0.3">
      <c r="E42" s="17"/>
      <c r="F42" s="464" t="s">
        <v>2</v>
      </c>
      <c r="G42" s="464"/>
      <c r="L42" s="293">
        <f>SUM(L37:L40)</f>
        <v>0</v>
      </c>
      <c r="R42" s="293">
        <f>SUM(R37:R40)</f>
        <v>0</v>
      </c>
      <c r="S42" s="293"/>
      <c r="T42" s="293">
        <f>SUM(T37:T40)</f>
        <v>0</v>
      </c>
      <c r="V42" s="292"/>
    </row>
    <row r="43" spans="2:22" ht="15.6" hidden="1" customHeight="1" x14ac:dyDescent="0.3">
      <c r="E43" s="17"/>
      <c r="F43" s="3" t="s">
        <v>363</v>
      </c>
      <c r="G43" s="3"/>
      <c r="L43" s="294">
        <f>L38+IF(ISBLANK(O39),0,L39)+IF(ISBLANK(O40),0,L40)</f>
        <v>0</v>
      </c>
      <c r="R43" s="294"/>
      <c r="S43" s="294"/>
      <c r="T43" s="294"/>
      <c r="V43" s="292"/>
    </row>
    <row r="44" spans="2:22" ht="15" thickBot="1" x14ac:dyDescent="0.35">
      <c r="E44" s="295"/>
      <c r="F44" s="20"/>
      <c r="G44" s="20"/>
      <c r="H44" s="20"/>
      <c r="I44" s="20"/>
      <c r="J44" s="20"/>
      <c r="K44" s="20"/>
      <c r="L44" s="20"/>
      <c r="M44" s="20"/>
      <c r="N44" s="20"/>
      <c r="O44" s="20"/>
      <c r="P44" s="20"/>
      <c r="Q44" s="20"/>
      <c r="R44" s="20"/>
      <c r="S44" s="20"/>
      <c r="T44" s="20"/>
      <c r="U44" s="20"/>
      <c r="V44" s="21"/>
    </row>
    <row r="45" spans="2:22" ht="15" thickBot="1" x14ac:dyDescent="0.35"/>
    <row r="46" spans="2:22" x14ac:dyDescent="0.3">
      <c r="B46" s="372" t="s">
        <v>411</v>
      </c>
      <c r="C46" s="373"/>
      <c r="D46" s="373"/>
      <c r="E46" s="373"/>
      <c r="F46" s="373"/>
      <c r="G46" s="373"/>
      <c r="H46" s="373"/>
      <c r="I46" s="373"/>
      <c r="J46" s="373"/>
      <c r="K46" s="373"/>
      <c r="L46" s="373"/>
      <c r="M46" s="373"/>
      <c r="N46" s="373"/>
      <c r="O46" s="373"/>
      <c r="P46" s="374"/>
    </row>
    <row r="47" spans="2:22" ht="15" thickBot="1" x14ac:dyDescent="0.35">
      <c r="B47" s="375"/>
      <c r="C47" s="376"/>
      <c r="D47" s="376"/>
      <c r="E47" s="376"/>
      <c r="F47" s="376"/>
      <c r="G47" s="376"/>
      <c r="H47" s="376"/>
      <c r="I47" s="376"/>
      <c r="J47" s="376"/>
      <c r="K47" s="376"/>
      <c r="L47" s="376"/>
      <c r="M47" s="376"/>
      <c r="N47" s="376"/>
      <c r="O47" s="376"/>
      <c r="P47" s="377"/>
    </row>
    <row r="48" spans="2:22" x14ac:dyDescent="0.3">
      <c r="B48" s="17"/>
      <c r="P48" s="18"/>
    </row>
    <row r="49" spans="2:16" x14ac:dyDescent="0.3">
      <c r="B49" s="17"/>
      <c r="C49" s="28" t="s">
        <v>414</v>
      </c>
      <c r="M49" s="378"/>
      <c r="N49" s="380"/>
      <c r="P49" s="18"/>
    </row>
    <row r="50" spans="2:16" ht="15" thickBot="1" x14ac:dyDescent="0.35">
      <c r="B50" s="19"/>
      <c r="C50" s="20"/>
      <c r="D50" s="20"/>
      <c r="E50" s="20"/>
      <c r="F50" s="20"/>
      <c r="G50" s="20"/>
      <c r="H50" s="20"/>
      <c r="I50" s="20"/>
      <c r="J50" s="20"/>
      <c r="K50" s="20"/>
      <c r="L50" s="20"/>
      <c r="M50" s="20"/>
      <c r="N50" s="20"/>
      <c r="O50" s="20"/>
      <c r="P50" s="21"/>
    </row>
  </sheetData>
  <sheetProtection algorithmName="SHA-512" hashValue="yF/B3e8APixO530zdECdm4ASvbr/ukOBzWGZufy+n+zhkoklk5qV/kpBkcPW5pW4/N9OsLuPxrQ1liAWmiDR+g==" saltValue="ZbTJglTIKRD7ZrM9DyHhSg==" spinCount="100000" sheet="1" selectLockedCells="1"/>
  <mergeCells count="39">
    <mergeCell ref="F40:K40"/>
    <mergeCell ref="K10:K11"/>
    <mergeCell ref="L10:L11"/>
    <mergeCell ref="C10:C11"/>
    <mergeCell ref="D10:D11"/>
    <mergeCell ref="E32:V33"/>
    <mergeCell ref="R34:R36"/>
    <mergeCell ref="E9:E11"/>
    <mergeCell ref="T34:T36"/>
    <mergeCell ref="S34:S36"/>
    <mergeCell ref="Q9:Q11"/>
    <mergeCell ref="P9:P11"/>
    <mergeCell ref="O9:O11"/>
    <mergeCell ref="N9:N11"/>
    <mergeCell ref="M9:M11"/>
    <mergeCell ref="B7:H8"/>
    <mergeCell ref="G9:G11"/>
    <mergeCell ref="F9:F11"/>
    <mergeCell ref="J7:W8"/>
    <mergeCell ref="V9:V11"/>
    <mergeCell ref="U9:U11"/>
    <mergeCell ref="T9:T11"/>
    <mergeCell ref="R9:R11"/>
    <mergeCell ref="B46:P47"/>
    <mergeCell ref="M49:N49"/>
    <mergeCell ref="F42:G42"/>
    <mergeCell ref="O34:P36"/>
    <mergeCell ref="O37:P37"/>
    <mergeCell ref="O38:P38"/>
    <mergeCell ref="O39:P39"/>
    <mergeCell ref="O40:P40"/>
    <mergeCell ref="M34:N36"/>
    <mergeCell ref="M37:N37"/>
    <mergeCell ref="M38:N38"/>
    <mergeCell ref="M39:N39"/>
    <mergeCell ref="M40:N40"/>
    <mergeCell ref="F37:K37"/>
    <mergeCell ref="F38:K38"/>
    <mergeCell ref="F39:K3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EEB25-CF48-4EDC-A578-5F2AF9DE5C17}">
  <dimension ref="B1:H25"/>
  <sheetViews>
    <sheetView showGridLines="0" showRowColHeaders="0" zoomScale="90" zoomScaleNormal="90" workbookViewId="0">
      <selection activeCell="E12" sqref="E12"/>
    </sheetView>
  </sheetViews>
  <sheetFormatPr defaultColWidth="9.109375" defaultRowHeight="14.4" x14ac:dyDescent="0.3"/>
  <cols>
    <col min="1" max="1" width="3.6640625" style="28" customWidth="1"/>
    <col min="2" max="2" width="4.109375" style="28" customWidth="1"/>
    <col min="3" max="3" width="16.109375" style="28" customWidth="1"/>
    <col min="4" max="4" width="19.21875" style="28" customWidth="1"/>
    <col min="5" max="5" width="16" style="28" customWidth="1"/>
    <col min="6" max="6" width="17.109375" style="28" customWidth="1"/>
    <col min="7" max="7" width="16" style="28" customWidth="1"/>
    <col min="8" max="8" width="13.109375" style="28" customWidth="1"/>
    <col min="9" max="16384" width="9.109375" style="28"/>
  </cols>
  <sheetData>
    <row r="1" spans="2:8" ht="15" customHeight="1" x14ac:dyDescent="0.3"/>
    <row r="2" spans="2:8" ht="15" customHeight="1" x14ac:dyDescent="0.3"/>
    <row r="3" spans="2:8" ht="15" customHeight="1" x14ac:dyDescent="0.3"/>
    <row r="4" spans="2:8" ht="15" customHeight="1" x14ac:dyDescent="0.3"/>
    <row r="5" spans="2:8" ht="15" customHeight="1" x14ac:dyDescent="0.3"/>
    <row r="6" spans="2:8" ht="15" thickBot="1" x14ac:dyDescent="0.35"/>
    <row r="7" spans="2:8" ht="15" customHeight="1" x14ac:dyDescent="0.3">
      <c r="B7" s="372" t="s">
        <v>144</v>
      </c>
      <c r="C7" s="373"/>
      <c r="D7" s="373"/>
      <c r="E7" s="373"/>
      <c r="F7" s="373"/>
      <c r="G7" s="373"/>
      <c r="H7" s="374"/>
    </row>
    <row r="8" spans="2:8" ht="15" customHeight="1" thickBot="1" x14ac:dyDescent="0.35">
      <c r="B8" s="375"/>
      <c r="C8" s="376"/>
      <c r="D8" s="376"/>
      <c r="E8" s="376"/>
      <c r="F8" s="376"/>
      <c r="G8" s="376"/>
      <c r="H8" s="377"/>
    </row>
    <row r="9" spans="2:8" ht="18" x14ac:dyDescent="0.35">
      <c r="B9" s="75"/>
      <c r="C9" s="485" t="s">
        <v>46</v>
      </c>
      <c r="D9" s="485"/>
      <c r="E9" s="475" t="s">
        <v>264</v>
      </c>
      <c r="F9" s="475" t="s">
        <v>145</v>
      </c>
      <c r="G9" s="475" t="s">
        <v>265</v>
      </c>
      <c r="H9" s="77"/>
    </row>
    <row r="10" spans="2:8" ht="23.25" customHeight="1" x14ac:dyDescent="0.3">
      <c r="B10" s="17"/>
      <c r="C10" s="485"/>
      <c r="D10" s="485"/>
      <c r="E10" s="481"/>
      <c r="F10" s="482"/>
      <c r="G10" s="481"/>
      <c r="H10" s="18"/>
    </row>
    <row r="11" spans="2:8" x14ac:dyDescent="0.3">
      <c r="B11" s="17"/>
      <c r="C11" s="483" t="s">
        <v>148</v>
      </c>
      <c r="D11" s="484"/>
      <c r="E11" s="78" t="e">
        <f>Electricity!O28*VLOOKUP(Summary!E14,'Emissions Factors'!B8:I21,3,FALSE)/1000</f>
        <v>#N/A</v>
      </c>
      <c r="F11" s="251" t="s">
        <v>147</v>
      </c>
      <c r="G11" s="78" t="str">
        <f>IF(F11="Yes",E11,"")</f>
        <v/>
      </c>
      <c r="H11" s="18"/>
    </row>
    <row r="12" spans="2:8" x14ac:dyDescent="0.3">
      <c r="B12" s="17"/>
      <c r="C12" s="483" t="s">
        <v>141</v>
      </c>
      <c r="D12" s="484"/>
      <c r="E12" s="250"/>
      <c r="F12" s="251" t="s">
        <v>147</v>
      </c>
      <c r="G12" s="78" t="str">
        <f t="shared" ref="G12:G16" si="0">IF(F12="Yes",E12,"")</f>
        <v/>
      </c>
      <c r="H12" s="18"/>
    </row>
    <row r="13" spans="2:8" x14ac:dyDescent="0.3">
      <c r="B13" s="17"/>
      <c r="C13" s="27" t="s">
        <v>142</v>
      </c>
      <c r="D13" s="27"/>
      <c r="E13" s="250"/>
      <c r="F13" s="251" t="s">
        <v>147</v>
      </c>
      <c r="G13" s="78" t="str">
        <f t="shared" si="0"/>
        <v/>
      </c>
      <c r="H13" s="18"/>
    </row>
    <row r="14" spans="2:8" x14ac:dyDescent="0.3">
      <c r="B14" s="17"/>
      <c r="C14" s="27" t="s">
        <v>143</v>
      </c>
      <c r="D14" s="27"/>
      <c r="E14" s="250"/>
      <c r="F14" s="251" t="s">
        <v>147</v>
      </c>
      <c r="G14" s="78" t="str">
        <f t="shared" si="0"/>
        <v/>
      </c>
      <c r="H14" s="18"/>
    </row>
    <row r="15" spans="2:8" x14ac:dyDescent="0.3">
      <c r="B15" s="17"/>
      <c r="C15" s="486" t="s">
        <v>44</v>
      </c>
      <c r="D15" s="486"/>
      <c r="E15" s="250"/>
      <c r="F15" s="251" t="s">
        <v>147</v>
      </c>
      <c r="G15" s="78" t="str">
        <f t="shared" si="0"/>
        <v/>
      </c>
      <c r="H15" s="18"/>
    </row>
    <row r="16" spans="2:8" x14ac:dyDescent="0.3">
      <c r="B16" s="17"/>
      <c r="C16" s="486" t="s">
        <v>44</v>
      </c>
      <c r="D16" s="486"/>
      <c r="E16" s="250"/>
      <c r="F16" s="251" t="s">
        <v>147</v>
      </c>
      <c r="G16" s="78" t="str">
        <f t="shared" si="0"/>
        <v/>
      </c>
      <c r="H16" s="18"/>
    </row>
    <row r="17" spans="2:8" x14ac:dyDescent="0.3">
      <c r="B17" s="17"/>
      <c r="C17" s="483"/>
      <c r="D17" s="483"/>
      <c r="E17" s="74"/>
      <c r="F17" s="74"/>
      <c r="G17" s="74"/>
      <c r="H17" s="18"/>
    </row>
    <row r="18" spans="2:8" x14ac:dyDescent="0.3">
      <c r="B18" s="17"/>
      <c r="C18" s="480" t="s">
        <v>290</v>
      </c>
      <c r="D18" s="480"/>
      <c r="E18" s="206" t="e">
        <f>SUM(E11:E16)</f>
        <v>#N/A</v>
      </c>
      <c r="F18" s="487" t="s">
        <v>291</v>
      </c>
      <c r="G18" s="61">
        <f>SUM(G11:G16)</f>
        <v>0</v>
      </c>
      <c r="H18" s="18"/>
    </row>
    <row r="19" spans="2:8" ht="15" thickBot="1" x14ac:dyDescent="0.35">
      <c r="B19" s="19"/>
      <c r="C19" s="207"/>
      <c r="D19" s="208"/>
      <c r="E19" s="207"/>
      <c r="F19" s="488"/>
      <c r="G19" s="20"/>
      <c r="H19" s="21"/>
    </row>
    <row r="20" spans="2:8" ht="15" thickBot="1" x14ac:dyDescent="0.35"/>
    <row r="21" spans="2:8" x14ac:dyDescent="0.3">
      <c r="B21" s="372" t="s">
        <v>411</v>
      </c>
      <c r="C21" s="373"/>
      <c r="D21" s="373"/>
      <c r="E21" s="373"/>
      <c r="F21" s="373"/>
      <c r="G21" s="373"/>
      <c r="H21" s="374"/>
    </row>
    <row r="22" spans="2:8" ht="15" thickBot="1" x14ac:dyDescent="0.35">
      <c r="B22" s="375"/>
      <c r="C22" s="376"/>
      <c r="D22" s="376"/>
      <c r="E22" s="376"/>
      <c r="F22" s="376"/>
      <c r="G22" s="376"/>
      <c r="H22" s="377"/>
    </row>
    <row r="23" spans="2:8" ht="18" customHeight="1" x14ac:dyDescent="0.35">
      <c r="B23" s="75"/>
      <c r="H23" s="77"/>
    </row>
    <row r="24" spans="2:8" x14ac:dyDescent="0.3">
      <c r="B24" s="17"/>
      <c r="C24" s="28" t="s">
        <v>415</v>
      </c>
      <c r="G24" s="249"/>
      <c r="H24" s="18"/>
    </row>
    <row r="25" spans="2:8" ht="15" thickBot="1" x14ac:dyDescent="0.35">
      <c r="B25" s="19"/>
      <c r="C25" s="20"/>
      <c r="D25" s="20"/>
      <c r="E25" s="20"/>
      <c r="F25" s="20"/>
      <c r="G25" s="20"/>
      <c r="H25" s="21"/>
    </row>
  </sheetData>
  <sheetProtection algorithmName="SHA-512" hashValue="GBm6yBi5exgMiKrEkHQCss1aITykaUkqr5Z9IBZqVdZe0vHt+/CfDLSAQ2+wsJVhthFzkXiZWR0cnhJtPesKZQ==" saltValue="N9GV11NbJ7tDIuNK2sPvlw==" spinCount="100000" sheet="1" selectLockedCells="1"/>
  <mergeCells count="13">
    <mergeCell ref="B21:H22"/>
    <mergeCell ref="C18:D18"/>
    <mergeCell ref="B7:H8"/>
    <mergeCell ref="E9:E10"/>
    <mergeCell ref="F9:F10"/>
    <mergeCell ref="C12:D12"/>
    <mergeCell ref="G9:G10"/>
    <mergeCell ref="C9:D10"/>
    <mergeCell ref="C11:D11"/>
    <mergeCell ref="C15:D15"/>
    <mergeCell ref="C16:D16"/>
    <mergeCell ref="C17:D17"/>
    <mergeCell ref="F18:F19"/>
  </mergeCells>
  <dataValidations count="1">
    <dataValidation type="list" allowBlank="1" showInputMessage="1" showErrorMessage="1" sqref="F11:F16" xr:uid="{203780FC-2722-4BF7-81EA-AC979D88D49F}">
      <formula1>"Yes,No"</formula1>
    </dataValidation>
  </dataValidation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FB2D3-DC04-4EF7-BAEA-41EAA640A327}">
  <dimension ref="B1:O49"/>
  <sheetViews>
    <sheetView showGridLines="0" showRowColHeaders="0" zoomScale="90" zoomScaleNormal="90" workbookViewId="0">
      <selection activeCell="E11" sqref="E11"/>
    </sheetView>
  </sheetViews>
  <sheetFormatPr defaultColWidth="9.109375" defaultRowHeight="14.4" x14ac:dyDescent="0.3"/>
  <cols>
    <col min="1" max="1" width="4.21875" style="28" customWidth="1"/>
    <col min="2" max="2" width="3.6640625" style="28" customWidth="1"/>
    <col min="3" max="4" width="9.109375" style="28"/>
    <col min="5" max="5" width="11.109375" style="28" customWidth="1"/>
    <col min="6" max="7" width="12.33203125" style="28" customWidth="1"/>
    <col min="8" max="8" width="4.5546875" style="28" customWidth="1"/>
    <col min="9" max="13" width="9.109375" style="28"/>
    <col min="14" max="14" width="14.33203125" style="28" customWidth="1"/>
    <col min="15" max="15" width="4" style="28" customWidth="1"/>
    <col min="16" max="16384" width="9.109375" style="28"/>
  </cols>
  <sheetData>
    <row r="1" spans="2:15" ht="15" customHeight="1" x14ac:dyDescent="0.3"/>
    <row r="2" spans="2:15" ht="15" customHeight="1" x14ac:dyDescent="0.3"/>
    <row r="3" spans="2:15" ht="15" customHeight="1" x14ac:dyDescent="0.3"/>
    <row r="4" spans="2:15" ht="15" customHeight="1" x14ac:dyDescent="0.3"/>
    <row r="5" spans="2:15" ht="15" customHeight="1" x14ac:dyDescent="0.3"/>
    <row r="6" spans="2:15" ht="15" thickBot="1" x14ac:dyDescent="0.35"/>
    <row r="7" spans="2:15" ht="15" customHeight="1" x14ac:dyDescent="0.3">
      <c r="B7" s="372" t="s">
        <v>329</v>
      </c>
      <c r="C7" s="373"/>
      <c r="D7" s="373"/>
      <c r="E7" s="373"/>
      <c r="F7" s="373"/>
      <c r="G7" s="373"/>
      <c r="H7" s="374"/>
      <c r="I7" s="14"/>
      <c r="J7" s="15"/>
      <c r="K7" s="15"/>
      <c r="L7" s="15"/>
      <c r="M7" s="15"/>
      <c r="N7" s="15"/>
      <c r="O7" s="16"/>
    </row>
    <row r="8" spans="2:15" ht="15" customHeight="1" thickBot="1" x14ac:dyDescent="0.35">
      <c r="B8" s="375"/>
      <c r="C8" s="376"/>
      <c r="D8" s="376"/>
      <c r="E8" s="376"/>
      <c r="F8" s="376"/>
      <c r="G8" s="376"/>
      <c r="H8" s="377"/>
      <c r="I8" s="17"/>
      <c r="O8" s="18"/>
    </row>
    <row r="9" spans="2:15" ht="18" x14ac:dyDescent="0.35">
      <c r="B9" s="75"/>
      <c r="C9" s="490" t="s">
        <v>46</v>
      </c>
      <c r="D9" s="490"/>
      <c r="E9" s="475" t="s">
        <v>261</v>
      </c>
      <c r="F9" s="475" t="s">
        <v>262</v>
      </c>
      <c r="G9" s="475" t="s">
        <v>263</v>
      </c>
      <c r="H9" s="77"/>
      <c r="I9" s="17"/>
      <c r="O9" s="18"/>
    </row>
    <row r="10" spans="2:15" x14ac:dyDescent="0.3">
      <c r="B10" s="17"/>
      <c r="C10" s="485"/>
      <c r="D10" s="485"/>
      <c r="E10" s="481"/>
      <c r="F10" s="482"/>
      <c r="G10" s="482"/>
      <c r="H10" s="18"/>
      <c r="I10" s="17"/>
      <c r="O10" s="18"/>
    </row>
    <row r="11" spans="2:15" x14ac:dyDescent="0.3">
      <c r="B11" s="17"/>
      <c r="C11" s="28" t="s">
        <v>388</v>
      </c>
      <c r="E11" s="250"/>
      <c r="F11" s="78" t="str">
        <f>IF(ISBLANK(E11),"",E11*VLOOKUP(C11,'Emissions Factors'!$B$27:$D$35,2,FALSE))</f>
        <v/>
      </c>
      <c r="G11" s="78" t="str">
        <f>IF(ISBLANK(E11),"",E11*VLOOKUP(C11,'Emissions Factors'!$B$27:$D$35,3,FALSE))</f>
        <v/>
      </c>
      <c r="H11" s="18"/>
      <c r="I11" s="17"/>
      <c r="O11" s="18"/>
    </row>
    <row r="12" spans="2:15" x14ac:dyDescent="0.3">
      <c r="B12" s="17"/>
      <c r="C12" s="28" t="s">
        <v>389</v>
      </c>
      <c r="E12" s="250"/>
      <c r="F12" s="78" t="str">
        <f>IF(ISBLANK(E12),"",E12*VLOOKUP(C12,'Emissions Factors'!$B$27:$D$35,2,FALSE))</f>
        <v/>
      </c>
      <c r="G12" s="78" t="str">
        <f>IF(ISBLANK(E12),"",E12*VLOOKUP(C12,'Emissions Factors'!$B$27:$D$35,3,FALSE))</f>
        <v/>
      </c>
      <c r="H12" s="18"/>
      <c r="I12" s="17"/>
      <c r="O12" s="18"/>
    </row>
    <row r="13" spans="2:15" x14ac:dyDescent="0.3">
      <c r="B13" s="17"/>
      <c r="C13" s="28" t="s">
        <v>390</v>
      </c>
      <c r="E13" s="250"/>
      <c r="F13" s="78" t="str">
        <f>IF(ISBLANK(E13),"",E13*VLOOKUP(C13,'Emissions Factors'!$B$27:$D$35,2,FALSE))</f>
        <v/>
      </c>
      <c r="G13" s="78" t="str">
        <f>IF(ISBLANK(E13),"",E13*VLOOKUP(C13,'Emissions Factors'!$B$27:$D$35,3,FALSE))</f>
        <v/>
      </c>
      <c r="H13" s="18"/>
      <c r="I13" s="17"/>
      <c r="O13" s="18"/>
    </row>
    <row r="14" spans="2:15" x14ac:dyDescent="0.3">
      <c r="B14" s="17"/>
      <c r="C14" s="28" t="s">
        <v>391</v>
      </c>
      <c r="E14" s="250"/>
      <c r="F14" s="78" t="str">
        <f>IF(ISBLANK(E14),"",E14*VLOOKUP(C14,'Emissions Factors'!$B$27:$D$35,2,FALSE))</f>
        <v/>
      </c>
      <c r="G14" s="78" t="str">
        <f>IF(ISBLANK(E14),"",E14*VLOOKUP(C14,'Emissions Factors'!$B$27:$D$35,3,FALSE))</f>
        <v/>
      </c>
      <c r="H14" s="18"/>
      <c r="I14" s="17"/>
      <c r="O14" s="18"/>
    </row>
    <row r="15" spans="2:15" x14ac:dyDescent="0.3">
      <c r="B15" s="17"/>
      <c r="C15" s="28" t="s">
        <v>61</v>
      </c>
      <c r="E15" s="250"/>
      <c r="F15" s="78" t="str">
        <f>IF(ISBLANK(E15),"",E15*VLOOKUP(C15,'Emissions Factors'!$B$27:$D$35,2,FALSE))</f>
        <v/>
      </c>
      <c r="G15" s="78" t="str">
        <f>IF(ISBLANK(E15),"",E15*VLOOKUP(C15,'Emissions Factors'!$B$27:$D$35,3,FALSE))</f>
        <v/>
      </c>
      <c r="H15" s="18"/>
      <c r="I15" s="17"/>
      <c r="O15" s="18"/>
    </row>
    <row r="16" spans="2:15" x14ac:dyDescent="0.3">
      <c r="B16" s="17"/>
      <c r="C16" s="28" t="s">
        <v>58</v>
      </c>
      <c r="D16" s="27"/>
      <c r="E16" s="250"/>
      <c r="F16" s="78" t="str">
        <f>IF(ISBLANK(E16),"",E16*VLOOKUP(C16,'Emissions Factors'!$B$27:$D$35,2,FALSE))</f>
        <v/>
      </c>
      <c r="G16" s="78" t="str">
        <f>IF(ISBLANK(E16),"",E16*VLOOKUP(C16,'Emissions Factors'!$B$27:$D$35,3,FALSE))</f>
        <v/>
      </c>
      <c r="H16" s="18"/>
      <c r="I16" s="17"/>
      <c r="O16" s="18"/>
    </row>
    <row r="17" spans="2:15" x14ac:dyDescent="0.3">
      <c r="B17" s="17"/>
      <c r="C17" s="28" t="s">
        <v>59</v>
      </c>
      <c r="D17" s="27"/>
      <c r="E17" s="250"/>
      <c r="F17" s="78" t="str">
        <f>IF(ISBLANK(E17),"",E17*VLOOKUP(C17,'Emissions Factors'!$B$27:$D$35,2,FALSE))</f>
        <v/>
      </c>
      <c r="G17" s="78" t="str">
        <f>IF(ISBLANK(E17),"",E17*VLOOKUP(C17,'Emissions Factors'!$B$27:$D$35,3,FALSE))</f>
        <v/>
      </c>
      <c r="H17" s="18"/>
      <c r="I17" s="17"/>
      <c r="O17" s="18"/>
    </row>
    <row r="18" spans="2:15" x14ac:dyDescent="0.3">
      <c r="B18" s="17"/>
      <c r="C18" s="28" t="s">
        <v>392</v>
      </c>
      <c r="D18" s="27"/>
      <c r="E18" s="250"/>
      <c r="F18" s="78" t="str">
        <f>IF(ISBLANK(E18),"",E18*VLOOKUP(C18,'Emissions Factors'!$B$27:$D$35,2,FALSE))</f>
        <v/>
      </c>
      <c r="G18" s="78" t="str">
        <f>IF(ISBLANK(E18),"",E18*VLOOKUP(C18,'Emissions Factors'!$B$27:$D$35,3,FALSE))</f>
        <v/>
      </c>
      <c r="H18" s="18"/>
      <c r="I18" s="17"/>
      <c r="O18" s="18"/>
    </row>
    <row r="19" spans="2:15" x14ac:dyDescent="0.3">
      <c r="B19" s="17"/>
      <c r="C19" s="28" t="s">
        <v>60</v>
      </c>
      <c r="D19" s="27"/>
      <c r="E19" s="250"/>
      <c r="F19" s="78" t="str">
        <f>IF(ISBLANK(E19),"",E19*VLOOKUP(C19,'Emissions Factors'!$B$27:$D$35,2,FALSE))</f>
        <v/>
      </c>
      <c r="G19" s="78" t="str">
        <f>IF(ISBLANK(E19),"",E19*VLOOKUP(C19,'Emissions Factors'!$B$27:$D$35,3,FALSE))</f>
        <v/>
      </c>
      <c r="H19" s="18"/>
      <c r="I19" s="17"/>
      <c r="O19" s="18"/>
    </row>
    <row r="20" spans="2:15" x14ac:dyDescent="0.3">
      <c r="B20" s="17"/>
      <c r="C20" s="357" t="s">
        <v>44</v>
      </c>
      <c r="D20" s="359"/>
      <c r="E20" s="250"/>
      <c r="F20" s="250"/>
      <c r="G20" s="250"/>
      <c r="H20" s="18"/>
      <c r="I20" s="17"/>
      <c r="O20" s="18"/>
    </row>
    <row r="21" spans="2:15" x14ac:dyDescent="0.3">
      <c r="B21" s="17"/>
      <c r="C21" s="357" t="s">
        <v>44</v>
      </c>
      <c r="D21" s="359"/>
      <c r="E21" s="250"/>
      <c r="F21" s="250"/>
      <c r="G21" s="250"/>
      <c r="H21" s="18"/>
      <c r="I21" s="17"/>
      <c r="O21" s="18"/>
    </row>
    <row r="22" spans="2:15" x14ac:dyDescent="0.3">
      <c r="B22" s="17"/>
      <c r="C22" s="27"/>
      <c r="D22" s="27"/>
      <c r="E22" s="27"/>
      <c r="F22" s="27"/>
      <c r="G22" s="27"/>
      <c r="H22" s="18"/>
      <c r="I22" s="17"/>
      <c r="O22" s="18"/>
    </row>
    <row r="23" spans="2:15" x14ac:dyDescent="0.3">
      <c r="B23" s="17"/>
      <c r="C23" s="489" t="s">
        <v>2</v>
      </c>
      <c r="D23" s="489"/>
      <c r="E23" s="61">
        <f>SUM(E11:E21)</f>
        <v>0</v>
      </c>
      <c r="F23" s="61">
        <f>SUM(F11:F21)</f>
        <v>0</v>
      </c>
      <c r="G23" s="61">
        <f>SUM(G11:G21)</f>
        <v>0</v>
      </c>
      <c r="H23" s="18"/>
      <c r="I23" s="17"/>
      <c r="O23" s="18"/>
    </row>
    <row r="24" spans="2:15" ht="15" thickBot="1" x14ac:dyDescent="0.35">
      <c r="B24" s="19"/>
      <c r="C24" s="20"/>
      <c r="D24" s="20"/>
      <c r="E24" s="20"/>
      <c r="F24" s="20"/>
      <c r="G24" s="20"/>
      <c r="H24" s="21"/>
      <c r="I24" s="19"/>
      <c r="J24" s="20"/>
      <c r="K24" s="20"/>
      <c r="L24" s="20"/>
      <c r="M24" s="20"/>
      <c r="N24" s="20"/>
      <c r="O24" s="21"/>
    </row>
    <row r="25" spans="2:15" ht="15" thickBot="1" x14ac:dyDescent="0.35"/>
    <row r="26" spans="2:15" ht="15" customHeight="1" x14ac:dyDescent="0.3">
      <c r="B26" s="372" t="s">
        <v>214</v>
      </c>
      <c r="C26" s="373"/>
      <c r="D26" s="373"/>
      <c r="E26" s="373"/>
      <c r="F26" s="373"/>
      <c r="G26" s="373"/>
      <c r="H26" s="374"/>
      <c r="I26" s="14"/>
      <c r="J26" s="15"/>
      <c r="K26" s="15"/>
      <c r="L26" s="15"/>
      <c r="M26" s="15"/>
      <c r="N26" s="15"/>
      <c r="O26" s="16"/>
    </row>
    <row r="27" spans="2:15" ht="15" thickBot="1" x14ac:dyDescent="0.35">
      <c r="B27" s="375"/>
      <c r="C27" s="376"/>
      <c r="D27" s="376"/>
      <c r="E27" s="376"/>
      <c r="F27" s="376"/>
      <c r="G27" s="376"/>
      <c r="H27" s="377"/>
      <c r="I27" s="17"/>
      <c r="O27" s="18"/>
    </row>
    <row r="28" spans="2:15" ht="18.75" customHeight="1" x14ac:dyDescent="0.35">
      <c r="B28" s="75"/>
      <c r="C28" s="490" t="s">
        <v>46</v>
      </c>
      <c r="D28" s="490"/>
      <c r="E28" s="475" t="s">
        <v>261</v>
      </c>
      <c r="F28" s="475" t="s">
        <v>262</v>
      </c>
      <c r="G28" s="475" t="s">
        <v>263</v>
      </c>
      <c r="H28" s="77"/>
      <c r="I28" s="17"/>
      <c r="O28" s="18"/>
    </row>
    <row r="29" spans="2:15" x14ac:dyDescent="0.3">
      <c r="B29" s="17"/>
      <c r="C29" s="485"/>
      <c r="D29" s="485"/>
      <c r="E29" s="481"/>
      <c r="F29" s="482"/>
      <c r="G29" s="482"/>
      <c r="H29" s="18"/>
      <c r="I29" s="17"/>
      <c r="O29" s="18"/>
    </row>
    <row r="30" spans="2:15" x14ac:dyDescent="0.3">
      <c r="B30" s="17"/>
      <c r="C30" s="28" t="s">
        <v>388</v>
      </c>
      <c r="E30" s="250"/>
      <c r="F30" s="78" t="str">
        <f>IF(ISBLANK(E30),"",E30*VLOOKUP(C30,'Emissions Factors'!$B$27:$D$35,2,FALSE))</f>
        <v/>
      </c>
      <c r="G30" s="78" t="str">
        <f>IF(ISBLANK(E30),"",E30*VLOOKUP(C30,'Emissions Factors'!$B$27:$D$35,3,FALSE))</f>
        <v/>
      </c>
      <c r="H30" s="18"/>
      <c r="I30" s="17"/>
      <c r="O30" s="18"/>
    </row>
    <row r="31" spans="2:15" x14ac:dyDescent="0.3">
      <c r="B31" s="17"/>
      <c r="C31" s="28" t="s">
        <v>389</v>
      </c>
      <c r="E31" s="250"/>
      <c r="F31" s="78" t="str">
        <f>IF(ISBLANK(E31),"",E31*VLOOKUP(C31,'Emissions Factors'!$B$27:$D$35,2,FALSE))</f>
        <v/>
      </c>
      <c r="G31" s="78" t="str">
        <f>IF(ISBLANK(E31),"",E31*VLOOKUP(C31,'Emissions Factors'!$B$27:$D$35,3,FALSE))</f>
        <v/>
      </c>
      <c r="H31" s="18"/>
      <c r="I31" s="17"/>
      <c r="O31" s="18"/>
    </row>
    <row r="32" spans="2:15" x14ac:dyDescent="0.3">
      <c r="B32" s="17"/>
      <c r="C32" s="28" t="s">
        <v>390</v>
      </c>
      <c r="E32" s="250"/>
      <c r="F32" s="78" t="str">
        <f>IF(ISBLANK(E32),"",E32*VLOOKUP(C32,'Emissions Factors'!$B$27:$D$35,2,FALSE))</f>
        <v/>
      </c>
      <c r="G32" s="78" t="str">
        <f>IF(ISBLANK(E32),"",E32*VLOOKUP(C32,'Emissions Factors'!$B$27:$D$35,3,FALSE))</f>
        <v/>
      </c>
      <c r="H32" s="18"/>
      <c r="I32" s="17"/>
      <c r="O32" s="18"/>
    </row>
    <row r="33" spans="2:15" x14ac:dyDescent="0.3">
      <c r="B33" s="17"/>
      <c r="C33" s="28" t="s">
        <v>391</v>
      </c>
      <c r="E33" s="250"/>
      <c r="F33" s="78" t="str">
        <f>IF(ISBLANK(E33),"",E33*VLOOKUP(C33,'Emissions Factors'!$B$27:$D$35,2,FALSE))</f>
        <v/>
      </c>
      <c r="G33" s="78" t="str">
        <f>IF(ISBLANK(E33),"",E33*VLOOKUP(C33,'Emissions Factors'!$B$27:$D$35,3,FALSE))</f>
        <v/>
      </c>
      <c r="H33" s="18"/>
      <c r="I33" s="17"/>
      <c r="O33" s="18"/>
    </row>
    <row r="34" spans="2:15" x14ac:dyDescent="0.3">
      <c r="B34" s="17"/>
      <c r="C34" s="28" t="s">
        <v>61</v>
      </c>
      <c r="E34" s="250"/>
      <c r="F34" s="78" t="str">
        <f>IF(ISBLANK(E34),"",E34*VLOOKUP(C34,'Emissions Factors'!$B$27:$D$35,2,FALSE))</f>
        <v/>
      </c>
      <c r="G34" s="78" t="str">
        <f>IF(ISBLANK(E34),"",E34*VLOOKUP(C34,'Emissions Factors'!$B$27:$D$35,3,FALSE))</f>
        <v/>
      </c>
      <c r="H34" s="18"/>
      <c r="I34" s="17"/>
      <c r="O34" s="18"/>
    </row>
    <row r="35" spans="2:15" x14ac:dyDescent="0.3">
      <c r="B35" s="17"/>
      <c r="C35" s="28" t="s">
        <v>58</v>
      </c>
      <c r="D35" s="27"/>
      <c r="E35" s="250"/>
      <c r="F35" s="78" t="str">
        <f>IF(ISBLANK(E35),"",E35*VLOOKUP(C35,'Emissions Factors'!$B$27:$D$35,2,FALSE))</f>
        <v/>
      </c>
      <c r="G35" s="78" t="str">
        <f>IF(ISBLANK(E35),"",E35*VLOOKUP(C35,'Emissions Factors'!$B$27:$D$35,3,FALSE))</f>
        <v/>
      </c>
      <c r="H35" s="18"/>
      <c r="I35" s="17"/>
      <c r="O35" s="18"/>
    </row>
    <row r="36" spans="2:15" x14ac:dyDescent="0.3">
      <c r="B36" s="17"/>
      <c r="C36" s="28" t="s">
        <v>59</v>
      </c>
      <c r="D36" s="27"/>
      <c r="E36" s="250"/>
      <c r="F36" s="78" t="str">
        <f>IF(ISBLANK(E36),"",E36*VLOOKUP(C36,'Emissions Factors'!$B$27:$D$35,2,FALSE))</f>
        <v/>
      </c>
      <c r="G36" s="78" t="str">
        <f>IF(ISBLANK(E36),"",E36*VLOOKUP(C36,'Emissions Factors'!$B$27:$D$35,3,FALSE))</f>
        <v/>
      </c>
      <c r="H36" s="18"/>
      <c r="I36" s="17"/>
      <c r="O36" s="18"/>
    </row>
    <row r="37" spans="2:15" x14ac:dyDescent="0.3">
      <c r="B37" s="17"/>
      <c r="C37" s="28" t="s">
        <v>392</v>
      </c>
      <c r="D37" s="27"/>
      <c r="E37" s="250"/>
      <c r="F37" s="78" t="str">
        <f>IF(ISBLANK(E37),"",E37*VLOOKUP(C37,'Emissions Factors'!$B$27:$D$35,2,FALSE))</f>
        <v/>
      </c>
      <c r="G37" s="78" t="str">
        <f>IF(ISBLANK(E37),"",E37*VLOOKUP(C37,'Emissions Factors'!$B$27:$D$35,3,FALSE))</f>
        <v/>
      </c>
      <c r="H37" s="18"/>
      <c r="I37" s="17"/>
      <c r="O37" s="18"/>
    </row>
    <row r="38" spans="2:15" x14ac:dyDescent="0.3">
      <c r="B38" s="17"/>
      <c r="C38" s="28" t="s">
        <v>60</v>
      </c>
      <c r="D38" s="27"/>
      <c r="E38" s="250"/>
      <c r="F38" s="78" t="str">
        <f>IF(ISBLANK(E38),"",E38*VLOOKUP(C38,'Emissions Factors'!$B$27:$D$35,2,FALSE))</f>
        <v/>
      </c>
      <c r="G38" s="78" t="str">
        <f>IF(ISBLANK(E38),"",E38*VLOOKUP(C38,'Emissions Factors'!$B$27:$D$35,3,FALSE))</f>
        <v/>
      </c>
      <c r="H38" s="18"/>
      <c r="I38" s="17"/>
      <c r="O38" s="18"/>
    </row>
    <row r="39" spans="2:15" x14ac:dyDescent="0.3">
      <c r="B39" s="17"/>
      <c r="C39" s="357" t="s">
        <v>44</v>
      </c>
      <c r="D39" s="359"/>
      <c r="E39" s="250"/>
      <c r="F39" s="250"/>
      <c r="G39" s="250"/>
      <c r="H39" s="18"/>
      <c r="I39" s="17"/>
      <c r="O39" s="18"/>
    </row>
    <row r="40" spans="2:15" x14ac:dyDescent="0.3">
      <c r="B40" s="17"/>
      <c r="C40" s="357" t="s">
        <v>44</v>
      </c>
      <c r="D40" s="359"/>
      <c r="E40" s="250"/>
      <c r="F40" s="250"/>
      <c r="G40" s="250"/>
      <c r="H40" s="18"/>
      <c r="I40" s="17"/>
      <c r="O40" s="18"/>
    </row>
    <row r="41" spans="2:15" x14ac:dyDescent="0.3">
      <c r="B41" s="17"/>
      <c r="C41" s="27"/>
      <c r="D41" s="27"/>
      <c r="E41" s="27"/>
      <c r="F41" s="27"/>
      <c r="G41" s="27"/>
      <c r="H41" s="18"/>
      <c r="I41" s="17"/>
      <c r="O41" s="18"/>
    </row>
    <row r="42" spans="2:15" x14ac:dyDescent="0.3">
      <c r="B42" s="17"/>
      <c r="C42" s="489" t="s">
        <v>2</v>
      </c>
      <c r="D42" s="489"/>
      <c r="E42" s="61">
        <f>SUM(E30:E40)</f>
        <v>0</v>
      </c>
      <c r="F42" s="61">
        <f>SUM(F30:F40)</f>
        <v>0</v>
      </c>
      <c r="G42" s="61">
        <f>SUM(G30:G40)</f>
        <v>0</v>
      </c>
      <c r="H42" s="18"/>
      <c r="I42" s="17"/>
      <c r="O42" s="18"/>
    </row>
    <row r="43" spans="2:15" ht="15" thickBot="1" x14ac:dyDescent="0.35">
      <c r="B43" s="19"/>
      <c r="C43" s="20"/>
      <c r="D43" s="20"/>
      <c r="E43" s="20"/>
      <c r="F43" s="20"/>
      <c r="G43" s="20"/>
      <c r="H43" s="21"/>
      <c r="I43" s="19"/>
      <c r="J43" s="20"/>
      <c r="K43" s="20"/>
      <c r="L43" s="20"/>
      <c r="M43" s="20"/>
      <c r="N43" s="20"/>
      <c r="O43" s="21"/>
    </row>
    <row r="44" spans="2:15" ht="15" thickBot="1" x14ac:dyDescent="0.35"/>
    <row r="45" spans="2:15" x14ac:dyDescent="0.3">
      <c r="B45" s="372" t="s">
        <v>411</v>
      </c>
      <c r="C45" s="373"/>
      <c r="D45" s="373"/>
      <c r="E45" s="373"/>
      <c r="F45" s="373"/>
      <c r="G45" s="373"/>
      <c r="H45" s="373"/>
      <c r="I45" s="373"/>
      <c r="J45" s="373"/>
      <c r="K45" s="373"/>
      <c r="L45" s="373"/>
      <c r="M45" s="373"/>
      <c r="N45" s="373"/>
      <c r="O45" s="374"/>
    </row>
    <row r="46" spans="2:15" ht="15" thickBot="1" x14ac:dyDescent="0.35">
      <c r="B46" s="375"/>
      <c r="C46" s="376"/>
      <c r="D46" s="376"/>
      <c r="E46" s="376"/>
      <c r="F46" s="376"/>
      <c r="G46" s="376"/>
      <c r="H46" s="376"/>
      <c r="I46" s="376"/>
      <c r="J46" s="376"/>
      <c r="K46" s="376"/>
      <c r="L46" s="376"/>
      <c r="M46" s="376"/>
      <c r="N46" s="376"/>
      <c r="O46" s="377"/>
    </row>
    <row r="47" spans="2:15" x14ac:dyDescent="0.3">
      <c r="B47" s="17"/>
      <c r="O47" s="18"/>
    </row>
    <row r="48" spans="2:15" x14ac:dyDescent="0.3">
      <c r="B48" s="17"/>
      <c r="C48" s="28" t="s">
        <v>416</v>
      </c>
      <c r="L48" s="378"/>
      <c r="M48" s="380"/>
      <c r="O48" s="18"/>
    </row>
    <row r="49" spans="2:15" ht="15" thickBot="1" x14ac:dyDescent="0.35">
      <c r="B49" s="19"/>
      <c r="C49" s="20"/>
      <c r="D49" s="20"/>
      <c r="E49" s="20"/>
      <c r="F49" s="20"/>
      <c r="G49" s="20"/>
      <c r="H49" s="20"/>
      <c r="I49" s="20"/>
      <c r="J49" s="20"/>
      <c r="K49" s="20"/>
      <c r="L49" s="20"/>
      <c r="M49" s="20"/>
      <c r="N49" s="20"/>
      <c r="O49" s="21"/>
    </row>
  </sheetData>
  <sheetProtection algorithmName="SHA-512" hashValue="KI2l7+8FhtR+QP30+9WBtjfAvoQDK6XJJ2l9G6y3Bfr4KOWuPRbbogJNWdSChP48/iTPthHVvlfMBYRnSFgeXA==" saltValue="3rV/BtRnA3bkdFC9+VuPUg==" spinCount="100000" sheet="1" selectLockedCells="1"/>
  <mergeCells count="18">
    <mergeCell ref="B7:H8"/>
    <mergeCell ref="E9:E10"/>
    <mergeCell ref="F9:F10"/>
    <mergeCell ref="G9:G10"/>
    <mergeCell ref="C9:D10"/>
    <mergeCell ref="B45:O46"/>
    <mergeCell ref="L48:M48"/>
    <mergeCell ref="B26:H27"/>
    <mergeCell ref="C20:D20"/>
    <mergeCell ref="C21:D21"/>
    <mergeCell ref="C23:D23"/>
    <mergeCell ref="E28:E29"/>
    <mergeCell ref="F28:F29"/>
    <mergeCell ref="G28:G29"/>
    <mergeCell ref="C28:D29"/>
    <mergeCell ref="C42:D42"/>
    <mergeCell ref="C39:D39"/>
    <mergeCell ref="C40:D40"/>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7CEB9-007A-4E0E-BF19-3FF92C4679BE}">
  <dimension ref="B6:L46"/>
  <sheetViews>
    <sheetView showGridLines="0" zoomScale="90" zoomScaleNormal="90" workbookViewId="0">
      <selection activeCell="E21" sqref="E21"/>
    </sheetView>
  </sheetViews>
  <sheetFormatPr defaultColWidth="9.109375" defaultRowHeight="14.4" x14ac:dyDescent="0.3"/>
  <cols>
    <col min="1" max="1" width="4.5546875" style="28" customWidth="1"/>
    <col min="2" max="2" width="25.88671875" style="28" customWidth="1"/>
    <col min="3" max="4" width="17.6640625" style="28" customWidth="1"/>
    <col min="5" max="5" width="22.88671875" style="28" customWidth="1"/>
    <col min="6" max="6" width="11" style="28" hidden="1" customWidth="1"/>
    <col min="7" max="7" width="18.5546875" style="28" bestFit="1" customWidth="1"/>
    <col min="8" max="10" width="17.6640625" style="28" customWidth="1"/>
    <col min="11" max="16384" width="9.109375" style="28"/>
  </cols>
  <sheetData>
    <row r="6" spans="2:12" ht="15" thickBot="1" x14ac:dyDescent="0.35">
      <c r="J6" s="1"/>
      <c r="K6" s="1"/>
      <c r="L6" s="1"/>
    </row>
    <row r="7" spans="2:12" ht="62.25" customHeight="1" x14ac:dyDescent="0.3">
      <c r="B7" s="132"/>
      <c r="C7" s="80" t="s">
        <v>419</v>
      </c>
      <c r="D7" s="80" t="s">
        <v>267</v>
      </c>
      <c r="E7" s="80" t="s">
        <v>292</v>
      </c>
      <c r="F7" s="80" t="s">
        <v>75</v>
      </c>
      <c r="G7" s="80" t="s">
        <v>268</v>
      </c>
      <c r="H7" s="80" t="s">
        <v>422</v>
      </c>
      <c r="I7" s="80" t="s">
        <v>269</v>
      </c>
      <c r="J7" s="131" t="s">
        <v>320</v>
      </c>
    </row>
    <row r="8" spans="2:12" x14ac:dyDescent="0.3">
      <c r="B8" s="130" t="s">
        <v>62</v>
      </c>
      <c r="C8" s="256">
        <v>17</v>
      </c>
      <c r="D8" s="256">
        <f>E8-C8</f>
        <v>1</v>
      </c>
      <c r="E8" s="256">
        <v>18</v>
      </c>
      <c r="F8" s="261">
        <v>109.23</v>
      </c>
      <c r="G8" s="261">
        <f>F8*3412.14/1000</f>
        <v>372.7080522</v>
      </c>
      <c r="H8" s="279">
        <v>1919</v>
      </c>
      <c r="I8" s="133">
        <f t="shared" ref="I8:I21" si="0">H8*26.853/1000</f>
        <v>51.530907000000006</v>
      </c>
      <c r="J8" s="134">
        <f>I8*9.48043</f>
        <v>488.53515665001009</v>
      </c>
    </row>
    <row r="9" spans="2:12" x14ac:dyDescent="0.3">
      <c r="B9" s="130" t="s">
        <v>63</v>
      </c>
      <c r="C9" s="256">
        <v>660</v>
      </c>
      <c r="D9" s="256">
        <f t="shared" ref="D9:D20" si="1">E9-C9</f>
        <v>40</v>
      </c>
      <c r="E9" s="256">
        <v>700</v>
      </c>
      <c r="F9" s="261">
        <v>155.93</v>
      </c>
      <c r="G9" s="261">
        <f t="shared" ref="G9:G20" si="2">F9*3412.14/1000</f>
        <v>532.05499020000002</v>
      </c>
      <c r="H9" s="279">
        <v>1919</v>
      </c>
      <c r="I9" s="133">
        <f t="shared" si="0"/>
        <v>51.530907000000006</v>
      </c>
      <c r="J9" s="134">
        <f t="shared" ref="J9:J21" si="3">I9*9.48043</f>
        <v>488.53515665001009</v>
      </c>
    </row>
    <row r="10" spans="2:12" x14ac:dyDescent="0.3">
      <c r="B10" s="76" t="s">
        <v>266</v>
      </c>
      <c r="C10" s="256">
        <v>330</v>
      </c>
      <c r="D10" s="256">
        <f t="shared" si="1"/>
        <v>20</v>
      </c>
      <c r="E10" s="256">
        <v>350</v>
      </c>
      <c r="F10" s="261">
        <v>203.35</v>
      </c>
      <c r="G10" s="261">
        <f t="shared" si="2"/>
        <v>693.85866899999996</v>
      </c>
      <c r="H10" s="279">
        <v>1919</v>
      </c>
      <c r="I10" s="133">
        <f t="shared" si="0"/>
        <v>51.530907000000006</v>
      </c>
      <c r="J10" s="134">
        <f t="shared" si="3"/>
        <v>488.53515665001009</v>
      </c>
    </row>
    <row r="11" spans="2:12" x14ac:dyDescent="0.3">
      <c r="B11" s="130" t="s">
        <v>64</v>
      </c>
      <c r="C11" s="256">
        <v>330</v>
      </c>
      <c r="D11" s="256">
        <f t="shared" si="1"/>
        <v>20</v>
      </c>
      <c r="E11" s="256">
        <v>350</v>
      </c>
      <c r="F11" s="261">
        <v>178.56</v>
      </c>
      <c r="G11" s="261">
        <f t="shared" si="2"/>
        <v>609.27171840000005</v>
      </c>
      <c r="H11" s="279">
        <v>1919</v>
      </c>
      <c r="I11" s="133">
        <f t="shared" si="0"/>
        <v>51.530907000000006</v>
      </c>
      <c r="J11" s="134">
        <f t="shared" si="3"/>
        <v>488.53515665001009</v>
      </c>
    </row>
    <row r="12" spans="2:12" x14ac:dyDescent="0.3">
      <c r="B12" s="130" t="s">
        <v>65</v>
      </c>
      <c r="C12" s="256">
        <v>1.2</v>
      </c>
      <c r="D12" s="256">
        <f t="shared" si="1"/>
        <v>0.5</v>
      </c>
      <c r="E12" s="256">
        <v>1.7</v>
      </c>
      <c r="F12" s="261">
        <v>96.52</v>
      </c>
      <c r="G12" s="261">
        <f t="shared" si="2"/>
        <v>329.33975279999999</v>
      </c>
      <c r="H12" s="279">
        <v>1926</v>
      </c>
      <c r="I12" s="133">
        <f t="shared" si="0"/>
        <v>51.718878000000004</v>
      </c>
      <c r="J12" s="134">
        <f t="shared" si="3"/>
        <v>490.31720255754004</v>
      </c>
    </row>
    <row r="13" spans="2:12" x14ac:dyDescent="0.3">
      <c r="B13" s="130" t="s">
        <v>66</v>
      </c>
      <c r="C13" s="256">
        <v>35</v>
      </c>
      <c r="D13" s="256">
        <f t="shared" si="1"/>
        <v>3</v>
      </c>
      <c r="E13" s="256">
        <v>38</v>
      </c>
      <c r="F13" s="261">
        <v>120.3</v>
      </c>
      <c r="G13" s="261">
        <f t="shared" si="2"/>
        <v>410.48044199999998</v>
      </c>
      <c r="H13" s="279">
        <v>1921</v>
      </c>
      <c r="I13" s="133">
        <f t="shared" si="0"/>
        <v>51.584613000000004</v>
      </c>
      <c r="J13" s="134">
        <f t="shared" si="3"/>
        <v>489.04431262359003</v>
      </c>
    </row>
    <row r="14" spans="2:12" x14ac:dyDescent="0.3">
      <c r="B14" s="130" t="s">
        <v>67</v>
      </c>
      <c r="C14" s="256">
        <v>1.3</v>
      </c>
      <c r="D14" s="256">
        <f t="shared" si="1"/>
        <v>9.9999999999999867E-2</v>
      </c>
      <c r="E14" s="256">
        <v>1.4</v>
      </c>
      <c r="F14" s="261">
        <v>0</v>
      </c>
      <c r="G14" s="261">
        <f t="shared" si="2"/>
        <v>0</v>
      </c>
      <c r="H14" s="279">
        <v>1915</v>
      </c>
      <c r="I14" s="133">
        <f t="shared" si="0"/>
        <v>51.423495000000003</v>
      </c>
      <c r="J14" s="134">
        <f t="shared" si="3"/>
        <v>487.51684470285005</v>
      </c>
    </row>
    <row r="15" spans="2:12" x14ac:dyDescent="0.3">
      <c r="B15" s="130" t="s">
        <v>68</v>
      </c>
      <c r="C15" s="256">
        <v>630</v>
      </c>
      <c r="D15" s="256">
        <f t="shared" si="1"/>
        <v>40</v>
      </c>
      <c r="E15" s="256">
        <v>670</v>
      </c>
      <c r="F15" s="261">
        <v>133.18</v>
      </c>
      <c r="G15" s="261">
        <f t="shared" si="2"/>
        <v>454.4288052</v>
      </c>
      <c r="H15" s="279">
        <v>1920</v>
      </c>
      <c r="I15" s="133">
        <f t="shared" si="0"/>
        <v>51.557760000000002</v>
      </c>
      <c r="J15" s="134">
        <f t="shared" si="3"/>
        <v>488.78973463680001</v>
      </c>
    </row>
    <row r="16" spans="2:12" x14ac:dyDescent="0.3">
      <c r="B16" s="130" t="s">
        <v>69</v>
      </c>
      <c r="C16" s="256">
        <v>470</v>
      </c>
      <c r="D16" s="256">
        <f t="shared" si="1"/>
        <v>20</v>
      </c>
      <c r="E16" s="256">
        <v>490</v>
      </c>
      <c r="F16" s="261">
        <v>136.25</v>
      </c>
      <c r="G16" s="261">
        <f t="shared" si="2"/>
        <v>464.90407500000003</v>
      </c>
      <c r="H16" s="279">
        <v>1962</v>
      </c>
      <c r="I16" s="133">
        <f t="shared" si="0"/>
        <v>52.685586000000001</v>
      </c>
      <c r="J16" s="134">
        <f t="shared" si="3"/>
        <v>499.48201008198004</v>
      </c>
    </row>
    <row r="17" spans="2:12" x14ac:dyDescent="0.3">
      <c r="B17" s="130" t="s">
        <v>70</v>
      </c>
      <c r="C17" s="256">
        <v>14</v>
      </c>
      <c r="D17" s="256">
        <f t="shared" si="1"/>
        <v>1</v>
      </c>
      <c r="E17" s="256">
        <v>15</v>
      </c>
      <c r="F17" s="261">
        <v>122.77</v>
      </c>
      <c r="G17" s="261">
        <f t="shared" si="2"/>
        <v>418.90842779999997</v>
      </c>
      <c r="H17" s="279">
        <v>1966</v>
      </c>
      <c r="I17" s="133">
        <f t="shared" si="0"/>
        <v>52.792997999999997</v>
      </c>
      <c r="J17" s="134">
        <f t="shared" si="3"/>
        <v>500.50032202913997</v>
      </c>
    </row>
    <row r="18" spans="2:12" x14ac:dyDescent="0.3">
      <c r="B18" s="130" t="s">
        <v>71</v>
      </c>
      <c r="C18" s="256">
        <v>70</v>
      </c>
      <c r="D18" s="256">
        <f t="shared" si="1"/>
        <v>0</v>
      </c>
      <c r="E18" s="256">
        <v>70</v>
      </c>
      <c r="F18" s="261">
        <v>246.97</v>
      </c>
      <c r="G18" s="261">
        <f t="shared" si="2"/>
        <v>842.6962158</v>
      </c>
      <c r="H18" s="279">
        <v>1966</v>
      </c>
      <c r="I18" s="133">
        <f t="shared" si="0"/>
        <v>52.792997999999997</v>
      </c>
      <c r="J18" s="134">
        <f t="shared" si="3"/>
        <v>500.50032202913997</v>
      </c>
    </row>
    <row r="19" spans="2:12" x14ac:dyDescent="0.3">
      <c r="B19" s="130" t="s">
        <v>72</v>
      </c>
      <c r="C19" s="256">
        <v>180</v>
      </c>
      <c r="D19" s="256">
        <f t="shared" si="1"/>
        <v>10</v>
      </c>
      <c r="E19" s="256">
        <v>190</v>
      </c>
      <c r="F19" s="261">
        <v>246.97</v>
      </c>
      <c r="G19" s="261">
        <f t="shared" si="2"/>
        <v>842.6962158</v>
      </c>
      <c r="H19" s="279">
        <v>1966</v>
      </c>
      <c r="I19" s="133">
        <f t="shared" si="0"/>
        <v>52.792997999999997</v>
      </c>
      <c r="J19" s="134">
        <f t="shared" si="3"/>
        <v>500.50032202913997</v>
      </c>
    </row>
    <row r="20" spans="2:12" x14ac:dyDescent="0.3">
      <c r="B20" s="130" t="s">
        <v>73</v>
      </c>
      <c r="C20" s="256">
        <v>780</v>
      </c>
      <c r="D20" s="256">
        <f t="shared" si="1"/>
        <v>40</v>
      </c>
      <c r="E20" s="256">
        <v>820</v>
      </c>
      <c r="F20" s="261">
        <v>246.97</v>
      </c>
      <c r="G20" s="261">
        <f t="shared" si="2"/>
        <v>842.6962158</v>
      </c>
      <c r="H20" s="279">
        <v>1966</v>
      </c>
      <c r="I20" s="133">
        <f t="shared" si="0"/>
        <v>52.792997999999997</v>
      </c>
      <c r="J20" s="134">
        <f t="shared" si="3"/>
        <v>500.50032202913997</v>
      </c>
    </row>
    <row r="21" spans="2:12" ht="15" thickBot="1" x14ac:dyDescent="0.35">
      <c r="B21" s="135" t="s">
        <v>44</v>
      </c>
      <c r="C21" s="136"/>
      <c r="D21" s="137">
        <f t="shared" ref="D21" si="4">E21-C21</f>
        <v>0</v>
      </c>
      <c r="E21" s="136"/>
      <c r="F21" s="138"/>
      <c r="G21" s="139"/>
      <c r="H21" s="136"/>
      <c r="I21" s="140">
        <f t="shared" si="0"/>
        <v>0</v>
      </c>
      <c r="J21" s="141">
        <f t="shared" si="3"/>
        <v>0</v>
      </c>
    </row>
    <row r="22" spans="2:12" ht="15" customHeight="1" x14ac:dyDescent="0.3">
      <c r="B22" s="491" t="s">
        <v>345</v>
      </c>
      <c r="C22" s="491"/>
      <c r="D22" s="491"/>
      <c r="E22" s="491"/>
      <c r="F22" s="491"/>
      <c r="G22" s="491"/>
      <c r="H22" s="491"/>
      <c r="I22" s="491"/>
      <c r="J22" s="491"/>
    </row>
    <row r="23" spans="2:12" ht="15" customHeight="1" x14ac:dyDescent="0.3">
      <c r="B23" s="492"/>
      <c r="C23" s="492"/>
      <c r="D23" s="492"/>
      <c r="E23" s="492"/>
      <c r="F23" s="492"/>
      <c r="G23" s="492"/>
      <c r="H23" s="492"/>
      <c r="I23" s="492"/>
      <c r="J23" s="492"/>
    </row>
    <row r="24" spans="2:12" ht="14.55" customHeight="1" x14ac:dyDescent="0.3">
      <c r="B24" s="492"/>
      <c r="C24" s="492"/>
      <c r="D24" s="492"/>
      <c r="E24" s="492"/>
      <c r="F24" s="492"/>
      <c r="G24" s="492"/>
      <c r="H24" s="492"/>
      <c r="I24" s="492"/>
      <c r="J24" s="492"/>
    </row>
    <row r="25" spans="2:12" ht="15" thickBot="1" x14ac:dyDescent="0.35"/>
    <row r="26" spans="2:12" ht="30" x14ac:dyDescent="0.35">
      <c r="B26" s="252" t="s">
        <v>77</v>
      </c>
      <c r="C26" s="253" t="s">
        <v>321</v>
      </c>
      <c r="D26" s="254" t="s">
        <v>322</v>
      </c>
      <c r="G26" s="494" t="s">
        <v>99</v>
      </c>
      <c r="H26" s="495"/>
      <c r="I26" s="496"/>
      <c r="J26" s="302" t="s">
        <v>393</v>
      </c>
      <c r="L26"/>
    </row>
    <row r="27" spans="2:12" x14ac:dyDescent="0.3">
      <c r="B27" s="255" t="s">
        <v>388</v>
      </c>
      <c r="C27" s="256">
        <v>0</v>
      </c>
      <c r="D27" s="257">
        <v>0</v>
      </c>
      <c r="G27" s="497" t="s">
        <v>394</v>
      </c>
      <c r="H27" s="498"/>
      <c r="I27" s="498"/>
      <c r="J27" s="303">
        <v>83.92</v>
      </c>
    </row>
    <row r="28" spans="2:12" x14ac:dyDescent="0.3">
      <c r="B28" s="255" t="s">
        <v>389</v>
      </c>
      <c r="C28" s="256">
        <v>1</v>
      </c>
      <c r="D28" s="257">
        <v>1</v>
      </c>
      <c r="G28" s="497" t="s">
        <v>395</v>
      </c>
      <c r="H28" s="498"/>
      <c r="I28" s="498"/>
      <c r="J28" s="303">
        <v>83.92</v>
      </c>
    </row>
    <row r="29" spans="2:12" x14ac:dyDescent="0.3">
      <c r="B29" s="255" t="s">
        <v>390</v>
      </c>
      <c r="C29" s="256">
        <v>292</v>
      </c>
      <c r="D29" s="257">
        <v>79</v>
      </c>
      <c r="G29" s="497" t="s">
        <v>396</v>
      </c>
      <c r="H29" s="498"/>
      <c r="I29" s="498"/>
      <c r="J29" s="303">
        <v>16.29</v>
      </c>
    </row>
    <row r="30" spans="2:12" x14ac:dyDescent="0.3">
      <c r="B30" s="255" t="s">
        <v>391</v>
      </c>
      <c r="C30" s="256">
        <v>1674.5809999999999</v>
      </c>
      <c r="D30" s="257">
        <v>466.76399999999995</v>
      </c>
      <c r="G30" s="497" t="s">
        <v>397</v>
      </c>
      <c r="H30" s="498"/>
      <c r="I30" s="498"/>
      <c r="J30" s="303">
        <v>70.010000000000005</v>
      </c>
    </row>
    <row r="31" spans="2:12" ht="15" thickBot="1" x14ac:dyDescent="0.35">
      <c r="B31" s="255" t="s">
        <v>61</v>
      </c>
      <c r="C31" s="256">
        <v>2430</v>
      </c>
      <c r="D31" s="257">
        <v>677</v>
      </c>
      <c r="G31" s="499" t="s">
        <v>398</v>
      </c>
      <c r="H31" s="500"/>
      <c r="I31" s="501"/>
      <c r="J31" s="304">
        <v>46.72</v>
      </c>
    </row>
    <row r="32" spans="2:12" x14ac:dyDescent="0.3">
      <c r="B32" s="255" t="s">
        <v>58</v>
      </c>
      <c r="C32" s="256">
        <v>3710</v>
      </c>
      <c r="D32" s="257">
        <v>1300</v>
      </c>
      <c r="G32" s="491" t="s">
        <v>78</v>
      </c>
      <c r="H32" s="491"/>
      <c r="I32" s="491"/>
      <c r="J32" s="491"/>
    </row>
    <row r="33" spans="2:10" ht="15" customHeight="1" x14ac:dyDescent="0.3">
      <c r="B33" s="255" t="s">
        <v>59</v>
      </c>
      <c r="C33" s="256">
        <v>4010.6000000000004</v>
      </c>
      <c r="D33" s="257">
        <v>1624.21</v>
      </c>
      <c r="G33" s="492"/>
      <c r="H33" s="492"/>
      <c r="I33" s="492"/>
      <c r="J33" s="492"/>
    </row>
    <row r="34" spans="2:10" x14ac:dyDescent="0.3">
      <c r="B34" s="255" t="s">
        <v>392</v>
      </c>
      <c r="C34" s="256">
        <v>5280</v>
      </c>
      <c r="D34" s="257">
        <v>1760</v>
      </c>
    </row>
    <row r="35" spans="2:10" ht="15" thickBot="1" x14ac:dyDescent="0.35">
      <c r="B35" s="258" t="s">
        <v>60</v>
      </c>
      <c r="C35" s="259">
        <v>4260</v>
      </c>
      <c r="D35" s="260">
        <v>1923.5</v>
      </c>
    </row>
    <row r="36" spans="2:10" ht="36" customHeight="1" x14ac:dyDescent="0.3">
      <c r="B36" s="493" t="s">
        <v>387</v>
      </c>
      <c r="C36" s="493"/>
      <c r="D36" s="493"/>
    </row>
    <row r="37" spans="2:10" ht="15" thickBot="1" x14ac:dyDescent="0.35">
      <c r="B37" s="129"/>
      <c r="C37" s="129"/>
      <c r="D37" s="129"/>
    </row>
    <row r="38" spans="2:10" ht="15.6" x14ac:dyDescent="0.35">
      <c r="B38" s="252" t="s">
        <v>154</v>
      </c>
      <c r="C38" s="268" t="s">
        <v>332</v>
      </c>
      <c r="D38" s="265" t="s">
        <v>155</v>
      </c>
    </row>
    <row r="39" spans="2:10" ht="15" customHeight="1" x14ac:dyDescent="0.3">
      <c r="B39" s="255" t="s">
        <v>116</v>
      </c>
      <c r="C39" s="269"/>
      <c r="D39" s="266">
        <v>95.682124929861544</v>
      </c>
    </row>
    <row r="40" spans="2:10" ht="15" customHeight="1" x14ac:dyDescent="0.3">
      <c r="B40" s="255" t="s">
        <v>333</v>
      </c>
      <c r="C40" s="270">
        <v>2.69</v>
      </c>
      <c r="D40" s="266">
        <v>70.222376999999994</v>
      </c>
    </row>
    <row r="41" spans="2:10" ht="15" customHeight="1" x14ac:dyDescent="0.3">
      <c r="B41" s="255" t="s">
        <v>334</v>
      </c>
      <c r="C41" s="270">
        <f>2763/1000</f>
        <v>2.7629999999999999</v>
      </c>
      <c r="D41" s="266">
        <v>71.209500000000006</v>
      </c>
    </row>
    <row r="42" spans="2:10" ht="15" customHeight="1" thickBot="1" x14ac:dyDescent="0.35">
      <c r="B42" s="258" t="s">
        <v>335</v>
      </c>
      <c r="C42" s="271">
        <v>1.548</v>
      </c>
      <c r="D42" s="267">
        <v>61.153152060175003</v>
      </c>
    </row>
    <row r="43" spans="2:10" ht="29.1" customHeight="1" x14ac:dyDescent="0.3">
      <c r="B43" s="493" t="s">
        <v>78</v>
      </c>
      <c r="C43" s="493"/>
      <c r="D43" s="493"/>
    </row>
    <row r="44" spans="2:10" ht="15" customHeight="1" x14ac:dyDescent="0.3"/>
    <row r="45" spans="2:10" ht="14.55" customHeight="1" x14ac:dyDescent="0.3"/>
    <row r="46" spans="2:10" x14ac:dyDescent="0.3">
      <c r="B46" s="129"/>
      <c r="C46" s="129"/>
      <c r="D46" s="129"/>
    </row>
  </sheetData>
  <sheetProtection algorithmName="SHA-512" hashValue="/9gfS24siFNCHRn8xyMpF7AcQOvMAKTuk+YAG7mcsrU2z1MwTj6yzx+4y2v/EQJGYnr0jTT4xGO9aricFeCz5g==" saltValue="AOr5/yvE4dyVUKQbHtwiQA==" spinCount="100000" sheet="1" selectLockedCells="1"/>
  <mergeCells count="10">
    <mergeCell ref="B22:J24"/>
    <mergeCell ref="B43:D43"/>
    <mergeCell ref="B36:D36"/>
    <mergeCell ref="G26:I26"/>
    <mergeCell ref="G27:I27"/>
    <mergeCell ref="G28:I28"/>
    <mergeCell ref="G29:I29"/>
    <mergeCell ref="G30:I30"/>
    <mergeCell ref="G31:I31"/>
    <mergeCell ref="G32:J3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C029F-25ED-4244-A138-8B79B9429315}">
  <sheetPr>
    <tabColor rgb="FF0070C0"/>
  </sheetPr>
  <dimension ref="B6:AM115"/>
  <sheetViews>
    <sheetView zoomScale="60" zoomScaleNormal="60" workbookViewId="0"/>
  </sheetViews>
  <sheetFormatPr defaultColWidth="8.88671875" defaultRowHeight="14.4" x14ac:dyDescent="0.3"/>
  <cols>
    <col min="1" max="1" width="8.88671875" style="28"/>
    <col min="2" max="2" width="7.21875" style="28" customWidth="1"/>
    <col min="3" max="3" width="14.5546875" style="28" customWidth="1"/>
    <col min="4" max="4" width="18.109375" style="28" customWidth="1"/>
    <col min="5" max="5" width="15" style="28" customWidth="1"/>
    <col min="6" max="6" width="29.6640625" style="28" customWidth="1"/>
    <col min="7" max="7" width="7.21875" style="28" customWidth="1"/>
    <col min="8" max="8" width="6.6640625" style="28" customWidth="1"/>
    <col min="9" max="9" width="7.21875" style="28" customWidth="1"/>
    <col min="10" max="10" width="29.21875" style="52" customWidth="1"/>
    <col min="11" max="11" width="20.5546875" style="52" customWidth="1"/>
    <col min="12" max="12" width="14.5546875" style="52" customWidth="1"/>
    <col min="13" max="13" width="18.21875" style="52" customWidth="1"/>
    <col min="14" max="14" width="20.6640625" style="52" customWidth="1"/>
    <col min="15" max="15" width="7.21875" style="28" customWidth="1"/>
    <col min="16" max="16" width="6.6640625" style="28" customWidth="1"/>
    <col min="17" max="17" width="7.21875" style="166" customWidth="1"/>
    <col min="18" max="18" width="40.21875" style="166" customWidth="1"/>
    <col min="19" max="19" width="12.21875" style="177" customWidth="1"/>
    <col min="20" max="20" width="14" style="177" customWidth="1"/>
    <col min="21" max="21" width="19.109375" style="177" customWidth="1"/>
    <col min="22" max="22" width="5.21875" style="52" customWidth="1"/>
    <col min="23" max="23" width="7.21875" style="28" customWidth="1"/>
    <col min="24" max="25" width="8.88671875" style="28"/>
    <col min="26" max="26" width="11.6640625" style="28" customWidth="1"/>
    <col min="27" max="27" width="9.88671875" style="28" customWidth="1"/>
    <col min="28" max="28" width="11" style="28" customWidth="1"/>
    <col min="29" max="16384" width="8.88671875" style="28"/>
  </cols>
  <sheetData>
    <row r="6" spans="2:39" x14ac:dyDescent="0.3">
      <c r="M6" s="176"/>
      <c r="N6" s="176"/>
    </row>
    <row r="7" spans="2:39" ht="23.4" x14ac:dyDescent="0.45">
      <c r="B7" s="178"/>
    </row>
    <row r="9" spans="2:39" ht="15" thickBot="1" x14ac:dyDescent="0.35">
      <c r="B9" s="29"/>
      <c r="C9" s="29"/>
      <c r="D9" s="29"/>
      <c r="E9" s="29"/>
      <c r="F9" s="29"/>
      <c r="G9" s="29"/>
      <c r="I9" s="29"/>
      <c r="J9" s="179"/>
      <c r="K9" s="179"/>
      <c r="L9" s="179"/>
      <c r="M9" s="179"/>
      <c r="N9" s="179"/>
      <c r="O9" s="29"/>
      <c r="Q9" s="180"/>
      <c r="R9" s="180"/>
      <c r="S9" s="181"/>
      <c r="T9" s="181"/>
      <c r="U9" s="181"/>
      <c r="V9" s="179"/>
      <c r="W9" s="29"/>
    </row>
    <row r="10" spans="2:39" ht="23.55" customHeight="1" thickBot="1" x14ac:dyDescent="0.35">
      <c r="B10" s="29"/>
      <c r="C10" s="502" t="s">
        <v>325</v>
      </c>
      <c r="D10" s="503"/>
      <c r="E10" s="503"/>
      <c r="F10" s="504"/>
      <c r="G10" s="29"/>
      <c r="I10" s="29"/>
      <c r="J10" s="502" t="s">
        <v>324</v>
      </c>
      <c r="K10" s="503"/>
      <c r="L10" s="503"/>
      <c r="M10" s="503"/>
      <c r="N10" s="503"/>
      <c r="O10" s="29"/>
      <c r="Q10" s="29"/>
      <c r="R10" s="502" t="s">
        <v>323</v>
      </c>
      <c r="S10" s="503"/>
      <c r="T10" s="503"/>
      <c r="U10" s="503"/>
      <c r="V10" s="504"/>
      <c r="W10" s="29"/>
    </row>
    <row r="11" spans="2:39" ht="14.55" customHeight="1" x14ac:dyDescent="0.3">
      <c r="B11" s="29"/>
      <c r="F11" s="225" t="s">
        <v>293</v>
      </c>
      <c r="G11" s="29"/>
      <c r="I11" s="29"/>
      <c r="J11" s="182"/>
      <c r="K11" s="182"/>
      <c r="L11" s="182"/>
      <c r="M11" s="182"/>
      <c r="N11" s="182"/>
      <c r="O11" s="29"/>
      <c r="Q11" s="29"/>
      <c r="R11" s="28"/>
      <c r="S11" s="505"/>
      <c r="T11" s="475" t="s">
        <v>299</v>
      </c>
      <c r="U11" s="506" t="s">
        <v>298</v>
      </c>
      <c r="V11" s="28"/>
      <c r="W11" s="29"/>
    </row>
    <row r="12" spans="2:39" ht="17.55" customHeight="1" x14ac:dyDescent="0.3">
      <c r="B12" s="29"/>
      <c r="D12" s="3"/>
      <c r="E12" s="176" t="s">
        <v>328</v>
      </c>
      <c r="F12" s="226" t="s">
        <v>328</v>
      </c>
      <c r="G12" s="29"/>
      <c r="I12" s="29"/>
      <c r="J12" s="176"/>
      <c r="K12" s="475" t="s">
        <v>134</v>
      </c>
      <c r="L12" s="475" t="s">
        <v>114</v>
      </c>
      <c r="M12" s="475" t="s">
        <v>116</v>
      </c>
      <c r="N12" s="475" t="s">
        <v>336</v>
      </c>
      <c r="O12" s="29"/>
      <c r="Q12" s="29"/>
      <c r="R12" s="1" t="s">
        <v>313</v>
      </c>
      <c r="S12" s="505"/>
      <c r="T12" s="475"/>
      <c r="U12" s="507"/>
      <c r="V12" s="28"/>
      <c r="W12" s="29"/>
    </row>
    <row r="13" spans="2:39" ht="27.6" customHeight="1" x14ac:dyDescent="0.3">
      <c r="B13" s="29"/>
      <c r="C13" s="28" t="s">
        <v>135</v>
      </c>
      <c r="E13" s="177" t="e">
        <f>SUM(Other_Energy!$M$29:$V$29)/Summary!$E$20</f>
        <v>#N/A</v>
      </c>
      <c r="F13" s="223" t="e">
        <f>IF(E13=0,#N/A,E13)</f>
        <v>#N/A</v>
      </c>
      <c r="G13" s="29"/>
      <c r="I13" s="29"/>
      <c r="J13" s="197"/>
      <c r="K13" s="475"/>
      <c r="L13" s="475"/>
      <c r="M13" s="475"/>
      <c r="N13" s="475"/>
      <c r="O13" s="29"/>
      <c r="Q13" s="29"/>
      <c r="R13" s="28" t="s">
        <v>114</v>
      </c>
      <c r="S13" s="233" t="e">
        <f>L14</f>
        <v>#N/A</v>
      </c>
      <c r="T13" s="234" t="e">
        <f t="shared" ref="T13:T20" si="0">S13/$S$21</f>
        <v>#N/A</v>
      </c>
      <c r="U13" s="263" t="e">
        <f t="shared" ref="U13:U19" si="1">IF(T13=0,#N/A,T13)</f>
        <v>#N/A</v>
      </c>
      <c r="V13" s="28"/>
      <c r="W13" s="29"/>
    </row>
    <row r="14" spans="2:39" ht="14.55" customHeight="1" x14ac:dyDescent="0.3">
      <c r="B14" s="29"/>
      <c r="C14" s="7" t="s">
        <v>212</v>
      </c>
      <c r="E14" s="177" t="e">
        <f>Refrigerants!G23/Summary!$E$20</f>
        <v>#DIV/0!</v>
      </c>
      <c r="F14" s="223" t="e">
        <f t="shared" ref="F14:F18" si="2">IF(E14=0,#N/A,E14)</f>
        <v>#DIV/0!</v>
      </c>
      <c r="G14" s="29"/>
      <c r="I14" s="29"/>
      <c r="J14" s="119" t="s">
        <v>138</v>
      </c>
      <c r="K14" s="198" t="e">
        <f>Refrigerants!G23+SUM(Other_Energy!M29:V29)</f>
        <v>#N/A</v>
      </c>
      <c r="L14" s="198" t="e">
        <f>Other_Energy!E25*VLOOKUP(Summary!E14,'Emissions Factors'!B8:J21,8,FALSE)</f>
        <v>#N/A</v>
      </c>
      <c r="M14" s="198">
        <f>Other_Energy!F25*'Emissions Factors'!D39</f>
        <v>0</v>
      </c>
      <c r="N14" s="199"/>
      <c r="O14" s="29"/>
      <c r="Q14" s="29"/>
      <c r="R14" s="28" t="s">
        <v>116</v>
      </c>
      <c r="S14" s="233">
        <f>M14</f>
        <v>0</v>
      </c>
      <c r="T14" s="234" t="e">
        <f t="shared" si="0"/>
        <v>#N/A</v>
      </c>
      <c r="U14" s="263" t="e">
        <f t="shared" si="1"/>
        <v>#N/A</v>
      </c>
      <c r="V14" s="28"/>
      <c r="W14" s="29"/>
    </row>
    <row r="15" spans="2:39" ht="14.55" customHeight="1" x14ac:dyDescent="0.3">
      <c r="B15" s="29"/>
      <c r="C15" s="28" t="s">
        <v>136</v>
      </c>
      <c r="E15" s="177" t="e">
        <f>Electricity!F16/Summary!$E$20</f>
        <v>#N/A</v>
      </c>
      <c r="F15" s="223" t="e">
        <f t="shared" si="2"/>
        <v>#N/A</v>
      </c>
      <c r="G15" s="29"/>
      <c r="I15" s="29"/>
      <c r="J15" s="119" t="s">
        <v>139</v>
      </c>
      <c r="K15" s="198" t="e">
        <f>((Electricity!F13)*VLOOKUP(Summary!E14,'Emissions Factors'!B8:J21,2,FALSE)/1000)+(Other_Energy!R42)</f>
        <v>#N/A</v>
      </c>
      <c r="L15" s="199"/>
      <c r="M15" s="199"/>
      <c r="N15" s="198" t="e">
        <f>Electricity!F12*VLOOKUP(Summary!$E$14,'Emissions Factors'!B8:J21,2,FALSE)/1000</f>
        <v>#N/A</v>
      </c>
      <c r="O15" s="29"/>
      <c r="Q15" s="29"/>
      <c r="R15" s="28" t="s">
        <v>118</v>
      </c>
      <c r="S15" s="233">
        <f>IF(Electricity!L28=0,0,Electricity!N28*VLOOKUP(Summary!$E$14,'Emissions Factors'!B8:J21,2,FALSE)/1000)</f>
        <v>0</v>
      </c>
      <c r="T15" s="234" t="e">
        <f t="shared" si="0"/>
        <v>#N/A</v>
      </c>
      <c r="U15" s="263" t="e">
        <f t="shared" si="1"/>
        <v>#N/A</v>
      </c>
      <c r="V15" s="28"/>
      <c r="W15" s="29"/>
    </row>
    <row r="16" spans="2:39" ht="14.55" customHeight="1" x14ac:dyDescent="0.3">
      <c r="B16" s="29"/>
      <c r="C16" s="28" t="s">
        <v>137</v>
      </c>
      <c r="E16" s="177" t="e">
        <f>SUM(Other_Energy!R42)/Summary!$E$20</f>
        <v>#DIV/0!</v>
      </c>
      <c r="F16" s="223" t="e">
        <f t="shared" si="2"/>
        <v>#DIV/0!</v>
      </c>
      <c r="G16" s="29"/>
      <c r="I16" s="29"/>
      <c r="J16" s="119" t="s">
        <v>140</v>
      </c>
      <c r="K16" s="200">
        <f>Other!G18+Embodied_Carbon!I27</f>
        <v>0</v>
      </c>
      <c r="L16" s="200"/>
      <c r="M16" s="200"/>
      <c r="N16" s="200"/>
      <c r="O16" s="29"/>
      <c r="Q16" s="29"/>
      <c r="R16" s="7" t="s">
        <v>207</v>
      </c>
      <c r="S16" s="233" t="e">
        <f>(Other_Energy!G25*277.8)*VLOOKUP(Summary!E14,'Emissions Factors'!B8:J21,2,FALSE)/1000</f>
        <v>#N/A</v>
      </c>
      <c r="T16" s="234" t="e">
        <f t="shared" si="0"/>
        <v>#N/A</v>
      </c>
      <c r="U16" s="263" t="e">
        <f t="shared" si="1"/>
        <v>#N/A</v>
      </c>
      <c r="V16" s="28"/>
      <c r="W16" s="29"/>
      <c r="AL16" s="3"/>
      <c r="AM16" s="27"/>
    </row>
    <row r="17" spans="2:39" ht="14.55" customHeight="1" x14ac:dyDescent="0.3">
      <c r="B17" s="29"/>
      <c r="C17" s="28" t="s">
        <v>307</v>
      </c>
      <c r="E17" s="177" t="e">
        <f>Embodied_Carbon!I43/Summary!$E$20</f>
        <v>#DIV/0!</v>
      </c>
      <c r="F17" s="223" t="e">
        <f t="shared" si="2"/>
        <v>#DIV/0!</v>
      </c>
      <c r="G17" s="29"/>
      <c r="I17" s="29"/>
      <c r="K17" s="183"/>
      <c r="L17" s="183"/>
      <c r="M17" s="183"/>
      <c r="N17" s="183"/>
      <c r="O17" s="29"/>
      <c r="Q17" s="29"/>
      <c r="R17" s="28" t="s">
        <v>120</v>
      </c>
      <c r="S17" s="233" t="e">
        <f>Electricity!F12*VLOOKUP(Summary!$E$14,'Emissions Factors'!B8:J21,2,FALSE)/1000</f>
        <v>#N/A</v>
      </c>
      <c r="T17" s="234" t="e">
        <f t="shared" si="0"/>
        <v>#N/A</v>
      </c>
      <c r="U17" s="263" t="e">
        <f t="shared" si="1"/>
        <v>#N/A</v>
      </c>
      <c r="V17" s="28"/>
      <c r="W17" s="29"/>
      <c r="AL17" s="27"/>
      <c r="AM17" s="184"/>
    </row>
    <row r="18" spans="2:39" ht="14.55" customHeight="1" x14ac:dyDescent="0.3">
      <c r="B18" s="29"/>
      <c r="C18" s="28" t="s">
        <v>303</v>
      </c>
      <c r="E18" s="177" t="e">
        <f>Other!G18/Summary!$E$20</f>
        <v>#DIV/0!</v>
      </c>
      <c r="F18" s="224" t="e">
        <f t="shared" si="2"/>
        <v>#DIV/0!</v>
      </c>
      <c r="G18" s="29"/>
      <c r="I18" s="29"/>
      <c r="K18" s="183"/>
      <c r="L18" s="183"/>
      <c r="M18" s="183"/>
      <c r="N18" s="183"/>
      <c r="O18" s="29"/>
      <c r="Q18" s="29"/>
      <c r="R18" s="28" t="s">
        <v>85</v>
      </c>
      <c r="S18" s="233" t="e">
        <f>Electricity!F17</f>
        <v>#N/A</v>
      </c>
      <c r="T18" s="234" t="e">
        <f t="shared" si="0"/>
        <v>#N/A</v>
      </c>
      <c r="U18" s="263" t="e">
        <f t="shared" si="1"/>
        <v>#N/A</v>
      </c>
      <c r="V18" s="28"/>
      <c r="W18" s="29"/>
      <c r="AL18" s="27"/>
      <c r="AM18" s="184"/>
    </row>
    <row r="19" spans="2:39" ht="14.55" customHeight="1" x14ac:dyDescent="0.3">
      <c r="B19" s="29"/>
      <c r="C19" s="195"/>
      <c r="G19" s="29"/>
      <c r="I19" s="29"/>
      <c r="K19" s="183"/>
      <c r="L19" s="183"/>
      <c r="M19" s="183"/>
      <c r="N19" s="183"/>
      <c r="O19" s="29"/>
      <c r="Q19" s="29"/>
      <c r="R19" s="166" t="s">
        <v>366</v>
      </c>
      <c r="S19" s="177">
        <f>Other_Energy!T42</f>
        <v>0</v>
      </c>
      <c r="T19" s="234" t="e">
        <f t="shared" si="0"/>
        <v>#N/A</v>
      </c>
      <c r="U19" s="263" t="e">
        <f t="shared" si="1"/>
        <v>#N/A</v>
      </c>
      <c r="V19" s="28"/>
      <c r="W19" s="29"/>
      <c r="AL19" s="27"/>
      <c r="AM19" s="184"/>
    </row>
    <row r="20" spans="2:39" ht="14.55" customHeight="1" x14ac:dyDescent="0.3">
      <c r="B20" s="29"/>
      <c r="G20" s="29"/>
      <c r="I20" s="29"/>
      <c r="K20" s="183"/>
      <c r="L20" s="183"/>
      <c r="M20" s="183"/>
      <c r="N20" s="183"/>
      <c r="O20" s="29"/>
      <c r="Q20" s="29"/>
      <c r="R20" s="28" t="s">
        <v>208</v>
      </c>
      <c r="S20" s="233" t="e">
        <f>Summary!$S$27</f>
        <v>#N/A</v>
      </c>
      <c r="T20" s="234" t="e">
        <f t="shared" si="0"/>
        <v>#N/A</v>
      </c>
      <c r="U20" s="264" t="e">
        <f>IF(T20=0,#N/A,T20)</f>
        <v>#N/A</v>
      </c>
      <c r="W20" s="29"/>
      <c r="AL20" s="27"/>
      <c r="AM20" s="184"/>
    </row>
    <row r="21" spans="2:39" x14ac:dyDescent="0.3">
      <c r="B21" s="29"/>
      <c r="G21" s="29"/>
      <c r="I21" s="29"/>
      <c r="K21" s="183"/>
      <c r="L21" s="183"/>
      <c r="M21" s="183"/>
      <c r="N21" s="183"/>
      <c r="O21" s="29"/>
      <c r="Q21" s="29"/>
      <c r="R21" s="185" t="s">
        <v>2</v>
      </c>
      <c r="S21" s="204" t="e">
        <f>SUM(S13:S20)</f>
        <v>#N/A</v>
      </c>
      <c r="T21" s="235"/>
      <c r="U21" s="236"/>
      <c r="W21" s="29"/>
    </row>
    <row r="22" spans="2:39" x14ac:dyDescent="0.3">
      <c r="B22" s="29"/>
      <c r="G22" s="29"/>
      <c r="I22" s="29"/>
      <c r="K22" s="183"/>
      <c r="L22" s="183"/>
      <c r="M22" s="183"/>
      <c r="N22" s="183"/>
      <c r="O22" s="29"/>
      <c r="Q22" s="29"/>
      <c r="R22" s="28"/>
      <c r="S22" s="52"/>
      <c r="T22" s="52"/>
      <c r="U22" s="52"/>
      <c r="W22" s="29"/>
    </row>
    <row r="23" spans="2:39" x14ac:dyDescent="0.3">
      <c r="B23" s="29"/>
      <c r="G23" s="29"/>
      <c r="I23" s="29"/>
      <c r="K23" s="183"/>
      <c r="L23" s="183"/>
      <c r="M23" s="183"/>
      <c r="N23" s="183"/>
      <c r="O23" s="186"/>
      <c r="Q23" s="29"/>
      <c r="R23" s="28"/>
      <c r="S23" s="52"/>
      <c r="T23" s="52"/>
      <c r="U23" s="52"/>
      <c r="W23" s="29"/>
    </row>
    <row r="24" spans="2:39" x14ac:dyDescent="0.3">
      <c r="B24" s="29"/>
      <c r="G24" s="29"/>
      <c r="I24" s="29"/>
      <c r="K24" s="183"/>
      <c r="L24" s="183"/>
      <c r="M24" s="183"/>
      <c r="N24" s="183"/>
      <c r="O24" s="29"/>
      <c r="Q24" s="29"/>
      <c r="R24" s="28"/>
      <c r="S24" s="52"/>
      <c r="T24" s="52"/>
      <c r="U24" s="52"/>
      <c r="W24" s="29"/>
    </row>
    <row r="25" spans="2:39" x14ac:dyDescent="0.3">
      <c r="B25" s="29"/>
      <c r="G25" s="29"/>
      <c r="I25" s="29"/>
      <c r="K25" s="183"/>
      <c r="L25" s="183"/>
      <c r="M25" s="183"/>
      <c r="N25" s="183"/>
      <c r="O25" s="29"/>
      <c r="Q25" s="29"/>
      <c r="R25" s="28"/>
      <c r="S25" s="52"/>
      <c r="T25" s="52"/>
      <c r="U25" s="52"/>
      <c r="W25" s="29"/>
    </row>
    <row r="26" spans="2:39" x14ac:dyDescent="0.3">
      <c r="B26" s="29"/>
      <c r="G26" s="29"/>
      <c r="I26" s="29"/>
      <c r="K26" s="183"/>
      <c r="L26" s="183"/>
      <c r="M26" s="183"/>
      <c r="N26" s="183"/>
      <c r="O26" s="29"/>
      <c r="Q26" s="29"/>
      <c r="R26" s="28"/>
      <c r="S26" s="52"/>
      <c r="T26" s="52"/>
      <c r="U26" s="52"/>
      <c r="W26" s="29"/>
    </row>
    <row r="27" spans="2:39" x14ac:dyDescent="0.3">
      <c r="B27" s="29"/>
      <c r="G27" s="29"/>
      <c r="I27" s="29"/>
      <c r="J27" s="187"/>
      <c r="K27" s="188"/>
      <c r="L27" s="188"/>
      <c r="M27" s="188"/>
      <c r="N27" s="188"/>
      <c r="O27" s="29"/>
      <c r="Q27" s="180"/>
      <c r="R27" s="28"/>
      <c r="S27" s="52"/>
      <c r="T27" s="52"/>
      <c r="U27" s="52"/>
      <c r="W27" s="29"/>
    </row>
    <row r="28" spans="2:39" x14ac:dyDescent="0.3">
      <c r="B28" s="29"/>
      <c r="G28" s="29"/>
      <c r="I28" s="29"/>
      <c r="O28" s="29"/>
      <c r="Q28" s="29"/>
      <c r="R28" s="28"/>
      <c r="S28" s="52"/>
      <c r="T28" s="52"/>
      <c r="U28" s="52"/>
      <c r="W28" s="29"/>
    </row>
    <row r="29" spans="2:39" x14ac:dyDescent="0.3">
      <c r="B29" s="29"/>
      <c r="G29" s="29"/>
      <c r="I29" s="29"/>
      <c r="O29" s="29"/>
      <c r="Q29" s="29"/>
      <c r="R29" s="28"/>
      <c r="S29" s="52"/>
      <c r="T29" s="52"/>
      <c r="U29" s="52"/>
      <c r="W29" s="29"/>
    </row>
    <row r="30" spans="2:39" x14ac:dyDescent="0.3">
      <c r="B30" s="29"/>
      <c r="G30" s="29"/>
      <c r="I30" s="29"/>
      <c r="O30" s="29"/>
      <c r="Q30" s="29"/>
      <c r="R30" s="28"/>
      <c r="S30" s="52"/>
      <c r="T30" s="52"/>
      <c r="U30" s="52"/>
      <c r="W30" s="29"/>
    </row>
    <row r="31" spans="2:39" x14ac:dyDescent="0.3">
      <c r="B31" s="29"/>
      <c r="G31" s="29"/>
      <c r="I31" s="29"/>
      <c r="O31" s="29"/>
      <c r="Q31" s="29"/>
      <c r="R31" s="28"/>
      <c r="S31" s="52"/>
      <c r="T31" s="52"/>
      <c r="U31" s="52"/>
      <c r="W31" s="29"/>
    </row>
    <row r="32" spans="2:39" x14ac:dyDescent="0.3">
      <c r="B32" s="29"/>
      <c r="G32" s="29"/>
      <c r="I32" s="29"/>
      <c r="N32" s="189"/>
      <c r="O32" s="29"/>
      <c r="Q32" s="29"/>
      <c r="R32" s="28"/>
      <c r="S32" s="52"/>
      <c r="T32" s="52"/>
      <c r="U32" s="52"/>
      <c r="W32" s="29"/>
    </row>
    <row r="33" spans="2:23" x14ac:dyDescent="0.3">
      <c r="B33" s="29"/>
      <c r="G33" s="29"/>
      <c r="I33" s="29"/>
      <c r="O33" s="29"/>
      <c r="Q33" s="29"/>
      <c r="R33" s="28"/>
      <c r="S33" s="52"/>
      <c r="T33" s="52"/>
      <c r="U33" s="52"/>
      <c r="W33" s="29"/>
    </row>
    <row r="34" spans="2:23" x14ac:dyDescent="0.3">
      <c r="B34" s="29"/>
      <c r="G34" s="29"/>
      <c r="I34" s="29"/>
      <c r="O34" s="29"/>
      <c r="Q34" s="29"/>
      <c r="R34" s="28"/>
      <c r="S34" s="52"/>
      <c r="T34" s="52"/>
      <c r="U34" s="52"/>
      <c r="W34" s="29"/>
    </row>
    <row r="35" spans="2:23" x14ac:dyDescent="0.3">
      <c r="B35" s="29"/>
      <c r="G35" s="29"/>
      <c r="I35" s="29"/>
      <c r="O35" s="29"/>
      <c r="Q35" s="29"/>
      <c r="R35" s="28"/>
      <c r="S35" s="52"/>
      <c r="T35" s="52"/>
      <c r="U35" s="52"/>
      <c r="W35" s="29"/>
    </row>
    <row r="36" spans="2:23" x14ac:dyDescent="0.3">
      <c r="B36" s="29"/>
      <c r="G36" s="29"/>
      <c r="I36" s="29"/>
      <c r="O36" s="29"/>
      <c r="Q36" s="29"/>
      <c r="R36" s="28"/>
      <c r="S36" s="52"/>
      <c r="T36" s="52"/>
      <c r="U36" s="52"/>
      <c r="W36" s="29"/>
    </row>
    <row r="37" spans="2:23" x14ac:dyDescent="0.3">
      <c r="B37" s="29"/>
      <c r="G37" s="29"/>
      <c r="I37" s="29"/>
      <c r="O37" s="29"/>
      <c r="Q37" s="29"/>
      <c r="R37" s="28"/>
      <c r="S37" s="52"/>
      <c r="T37" s="52"/>
      <c r="U37" s="52"/>
      <c r="W37" s="29"/>
    </row>
    <row r="38" spans="2:23" x14ac:dyDescent="0.3">
      <c r="B38" s="29"/>
      <c r="G38" s="29"/>
      <c r="I38" s="29"/>
      <c r="O38" s="29"/>
      <c r="Q38" s="29"/>
      <c r="R38" s="28"/>
      <c r="S38" s="52"/>
      <c r="T38" s="52"/>
      <c r="U38" s="52"/>
      <c r="W38" s="29"/>
    </row>
    <row r="39" spans="2:23" x14ac:dyDescent="0.3">
      <c r="B39" s="29"/>
      <c r="C39" s="194"/>
      <c r="G39" s="29"/>
      <c r="I39" s="29"/>
      <c r="O39" s="29"/>
      <c r="Q39" s="29"/>
      <c r="R39" s="28"/>
      <c r="S39" s="52"/>
      <c r="T39" s="52"/>
      <c r="U39" s="52"/>
      <c r="W39" s="29"/>
    </row>
    <row r="40" spans="2:23" x14ac:dyDescent="0.3">
      <c r="B40" s="29"/>
      <c r="C40" s="29"/>
      <c r="D40" s="29"/>
      <c r="E40" s="29"/>
      <c r="F40" s="29"/>
      <c r="G40" s="29"/>
      <c r="I40" s="29"/>
      <c r="J40" s="179"/>
      <c r="K40" s="179"/>
      <c r="L40" s="179"/>
      <c r="M40" s="179"/>
      <c r="N40" s="179"/>
      <c r="O40" s="29"/>
      <c r="Q40" s="29"/>
      <c r="R40" s="29"/>
      <c r="S40" s="179"/>
      <c r="T40" s="179"/>
      <c r="U40" s="179"/>
      <c r="V40" s="179"/>
      <c r="W40" s="29"/>
    </row>
    <row r="41" spans="2:23" x14ac:dyDescent="0.3">
      <c r="Q41" s="28"/>
      <c r="R41" s="28"/>
      <c r="S41" s="52"/>
      <c r="T41" s="52"/>
      <c r="U41" s="52"/>
    </row>
    <row r="42" spans="2:23" x14ac:dyDescent="0.3">
      <c r="Q42" s="28"/>
      <c r="R42" s="28"/>
      <c r="S42" s="52"/>
      <c r="T42" s="52"/>
      <c r="U42" s="52"/>
    </row>
    <row r="43" spans="2:23" x14ac:dyDescent="0.3">
      <c r="Q43" s="28"/>
      <c r="R43" s="28"/>
      <c r="S43" s="52"/>
      <c r="T43" s="52"/>
      <c r="U43" s="52"/>
    </row>
    <row r="44" spans="2:23" x14ac:dyDescent="0.3">
      <c r="Q44" s="28"/>
      <c r="R44" s="28"/>
      <c r="S44" s="52"/>
      <c r="T44" s="52"/>
      <c r="U44" s="52"/>
    </row>
    <row r="45" spans="2:23" x14ac:dyDescent="0.3">
      <c r="Q45" s="28"/>
      <c r="R45" s="28"/>
      <c r="S45" s="52"/>
      <c r="T45" s="52"/>
      <c r="U45" s="52"/>
    </row>
    <row r="46" spans="2:23" x14ac:dyDescent="0.3">
      <c r="Q46" s="28"/>
      <c r="R46" s="28"/>
      <c r="S46" s="52"/>
      <c r="T46" s="52"/>
      <c r="U46" s="52"/>
    </row>
    <row r="47" spans="2:23" x14ac:dyDescent="0.3">
      <c r="Q47" s="28"/>
      <c r="R47" s="28"/>
      <c r="S47" s="52"/>
      <c r="T47" s="52"/>
      <c r="U47" s="52"/>
    </row>
    <row r="48" spans="2:23" x14ac:dyDescent="0.3">
      <c r="Q48" s="28"/>
      <c r="R48" s="28"/>
      <c r="S48" s="52"/>
      <c r="T48" s="52"/>
      <c r="U48" s="52"/>
    </row>
    <row r="49" spans="11:21" x14ac:dyDescent="0.3">
      <c r="Q49" s="28"/>
      <c r="R49" s="28"/>
      <c r="S49" s="52"/>
      <c r="T49" s="52"/>
      <c r="U49" s="52"/>
    </row>
    <row r="50" spans="11:21" x14ac:dyDescent="0.3">
      <c r="K50" s="196"/>
      <c r="L50" s="196"/>
      <c r="M50" s="196"/>
      <c r="N50" s="196"/>
      <c r="Q50" s="28"/>
      <c r="R50" s="28"/>
      <c r="S50" s="52"/>
      <c r="T50" s="52"/>
      <c r="U50" s="52"/>
    </row>
    <row r="51" spans="11:21" x14ac:dyDescent="0.3">
      <c r="K51" s="183"/>
      <c r="L51" s="183"/>
      <c r="M51" s="183"/>
      <c r="N51" s="183"/>
      <c r="Q51" s="28"/>
      <c r="R51" s="28"/>
      <c r="S51" s="52"/>
      <c r="T51" s="52"/>
      <c r="U51" s="52"/>
    </row>
    <row r="52" spans="11:21" x14ac:dyDescent="0.3">
      <c r="K52" s="183"/>
      <c r="L52" s="183"/>
      <c r="M52" s="183"/>
      <c r="N52" s="183"/>
      <c r="Q52" s="28"/>
      <c r="R52" s="28"/>
      <c r="S52" s="52"/>
      <c r="T52" s="52"/>
      <c r="U52" s="52"/>
    </row>
    <row r="53" spans="11:21" x14ac:dyDescent="0.3">
      <c r="K53" s="183"/>
      <c r="L53" s="183"/>
      <c r="M53" s="183"/>
      <c r="N53" s="183"/>
      <c r="Q53" s="28"/>
      <c r="R53" s="28"/>
      <c r="S53" s="52"/>
      <c r="T53" s="52"/>
      <c r="U53" s="52"/>
    </row>
    <row r="54" spans="11:21" x14ac:dyDescent="0.3">
      <c r="K54" s="183"/>
      <c r="L54" s="183"/>
      <c r="M54" s="183"/>
      <c r="N54" s="183"/>
      <c r="Q54" s="28"/>
      <c r="R54" s="28"/>
      <c r="S54" s="52"/>
      <c r="T54" s="52"/>
      <c r="U54" s="52"/>
    </row>
    <row r="55" spans="11:21" x14ac:dyDescent="0.3">
      <c r="K55" s="183"/>
      <c r="L55" s="183"/>
      <c r="M55" s="183"/>
      <c r="N55" s="183"/>
      <c r="Q55" s="28"/>
      <c r="R55" s="28"/>
      <c r="S55" s="52"/>
      <c r="T55" s="52"/>
      <c r="U55" s="52"/>
    </row>
    <row r="56" spans="11:21" x14ac:dyDescent="0.3">
      <c r="K56" s="183"/>
      <c r="L56" s="183"/>
      <c r="M56" s="183"/>
      <c r="N56" s="183"/>
      <c r="Q56" s="28"/>
      <c r="R56" s="28"/>
      <c r="S56" s="52"/>
      <c r="T56" s="52"/>
      <c r="U56" s="52"/>
    </row>
    <row r="57" spans="11:21" x14ac:dyDescent="0.3">
      <c r="K57" s="183"/>
      <c r="L57" s="183"/>
      <c r="M57" s="183"/>
      <c r="N57" s="183"/>
      <c r="Q57" s="28"/>
      <c r="R57" s="28"/>
      <c r="S57" s="52"/>
      <c r="T57" s="52"/>
      <c r="U57" s="52"/>
    </row>
    <row r="58" spans="11:21" x14ac:dyDescent="0.3">
      <c r="K58" s="183"/>
      <c r="L58" s="183"/>
      <c r="M58" s="183"/>
      <c r="N58" s="183"/>
      <c r="Q58" s="28"/>
      <c r="R58" s="28"/>
      <c r="S58" s="52"/>
      <c r="T58" s="52"/>
      <c r="U58" s="52"/>
    </row>
    <row r="59" spans="11:21" x14ac:dyDescent="0.3">
      <c r="K59" s="183"/>
      <c r="L59" s="183"/>
      <c r="M59" s="183"/>
      <c r="N59" s="183"/>
      <c r="Q59" s="28"/>
      <c r="R59" s="28"/>
      <c r="S59" s="52"/>
      <c r="T59" s="52"/>
      <c r="U59" s="52"/>
    </row>
    <row r="60" spans="11:21" x14ac:dyDescent="0.3">
      <c r="K60" s="183"/>
      <c r="L60" s="183"/>
      <c r="M60" s="183"/>
      <c r="N60" s="183"/>
      <c r="Q60" s="28"/>
      <c r="R60" s="28"/>
      <c r="S60" s="52"/>
      <c r="T60" s="52"/>
      <c r="U60" s="52"/>
    </row>
    <row r="61" spans="11:21" x14ac:dyDescent="0.3">
      <c r="K61" s="183"/>
      <c r="L61" s="183"/>
      <c r="M61" s="183"/>
      <c r="N61" s="183"/>
      <c r="Q61" s="28"/>
      <c r="R61" s="28"/>
      <c r="S61" s="52"/>
      <c r="T61" s="52"/>
      <c r="U61" s="52"/>
    </row>
    <row r="62" spans="11:21" x14ac:dyDescent="0.3">
      <c r="K62" s="183"/>
      <c r="L62" s="183"/>
      <c r="M62" s="183"/>
      <c r="N62" s="183"/>
      <c r="Q62" s="28"/>
      <c r="R62" s="28"/>
      <c r="S62" s="52"/>
      <c r="T62" s="52"/>
      <c r="U62" s="52"/>
    </row>
    <row r="63" spans="11:21" x14ac:dyDescent="0.3">
      <c r="K63" s="183"/>
      <c r="L63" s="183"/>
      <c r="M63" s="183"/>
      <c r="N63" s="183"/>
      <c r="Q63" s="28"/>
      <c r="R63" s="28"/>
      <c r="S63" s="52"/>
      <c r="T63" s="52"/>
      <c r="U63" s="52"/>
    </row>
    <row r="64" spans="11:21" x14ac:dyDescent="0.3">
      <c r="K64" s="183"/>
      <c r="L64" s="183"/>
      <c r="M64" s="183"/>
      <c r="N64" s="183"/>
      <c r="Q64" s="28"/>
      <c r="R64" s="28"/>
      <c r="S64" s="52"/>
      <c r="T64" s="52"/>
      <c r="U64" s="52"/>
    </row>
    <row r="65" spans="11:21" x14ac:dyDescent="0.3">
      <c r="K65" s="183"/>
      <c r="L65" s="183"/>
      <c r="M65" s="183"/>
      <c r="N65" s="183"/>
      <c r="Q65" s="28"/>
      <c r="R65" s="28"/>
      <c r="S65" s="52"/>
      <c r="T65" s="52"/>
      <c r="U65" s="52"/>
    </row>
    <row r="66" spans="11:21" x14ac:dyDescent="0.3">
      <c r="K66" s="183"/>
      <c r="L66" s="183"/>
      <c r="M66" s="183"/>
      <c r="N66" s="183"/>
      <c r="Q66" s="28"/>
      <c r="R66" s="28"/>
      <c r="S66" s="52"/>
      <c r="T66" s="52"/>
      <c r="U66" s="52"/>
    </row>
    <row r="67" spans="11:21" x14ac:dyDescent="0.3">
      <c r="K67" s="183"/>
      <c r="L67" s="183"/>
      <c r="M67" s="183"/>
      <c r="N67" s="183"/>
      <c r="Q67" s="28"/>
      <c r="R67" s="28"/>
      <c r="S67" s="52"/>
      <c r="T67" s="52"/>
      <c r="U67" s="52"/>
    </row>
    <row r="68" spans="11:21" x14ac:dyDescent="0.3">
      <c r="K68" s="183"/>
      <c r="L68" s="183"/>
      <c r="M68" s="183"/>
      <c r="N68" s="183"/>
      <c r="Q68" s="28"/>
      <c r="R68" s="28"/>
      <c r="S68" s="52"/>
      <c r="T68" s="52"/>
      <c r="U68" s="52"/>
    </row>
    <row r="69" spans="11:21" x14ac:dyDescent="0.3">
      <c r="K69" s="183"/>
      <c r="L69" s="183"/>
      <c r="M69" s="183"/>
      <c r="N69" s="183"/>
      <c r="Q69" s="28"/>
      <c r="R69" s="28"/>
      <c r="S69" s="52"/>
      <c r="T69" s="52"/>
      <c r="U69" s="52"/>
    </row>
    <row r="70" spans="11:21" x14ac:dyDescent="0.3">
      <c r="K70" s="183"/>
      <c r="L70" s="183"/>
      <c r="M70" s="183"/>
      <c r="N70" s="183"/>
      <c r="Q70" s="28"/>
      <c r="R70" s="28"/>
      <c r="S70" s="52"/>
      <c r="T70" s="52"/>
      <c r="U70" s="52"/>
    </row>
    <row r="71" spans="11:21" x14ac:dyDescent="0.3">
      <c r="K71" s="183"/>
      <c r="L71" s="183"/>
      <c r="M71" s="183"/>
      <c r="N71" s="183"/>
      <c r="Q71" s="28"/>
      <c r="R71" s="28"/>
      <c r="S71" s="52"/>
      <c r="T71" s="52"/>
      <c r="U71" s="52"/>
    </row>
    <row r="72" spans="11:21" x14ac:dyDescent="0.3">
      <c r="K72" s="183"/>
      <c r="L72" s="183"/>
      <c r="M72" s="183"/>
      <c r="N72" s="183"/>
      <c r="Q72" s="28"/>
      <c r="R72" s="28"/>
      <c r="S72" s="52"/>
      <c r="T72" s="52"/>
      <c r="U72" s="52"/>
    </row>
    <row r="73" spans="11:21" x14ac:dyDescent="0.3">
      <c r="K73" s="183"/>
      <c r="L73" s="183"/>
      <c r="M73" s="183"/>
      <c r="N73" s="183"/>
      <c r="Q73" s="28"/>
      <c r="R73" s="28"/>
      <c r="S73" s="52"/>
      <c r="T73" s="52"/>
      <c r="U73" s="52"/>
    </row>
    <row r="74" spans="11:21" x14ac:dyDescent="0.3">
      <c r="K74" s="183"/>
      <c r="L74" s="183"/>
      <c r="M74" s="183"/>
      <c r="N74" s="183"/>
      <c r="Q74" s="28"/>
      <c r="R74" s="28"/>
      <c r="S74" s="52"/>
      <c r="T74" s="52"/>
      <c r="U74" s="52"/>
    </row>
    <row r="75" spans="11:21" x14ac:dyDescent="0.3">
      <c r="K75" s="183"/>
      <c r="L75" s="183"/>
      <c r="M75" s="183"/>
      <c r="N75" s="183"/>
      <c r="Q75" s="28"/>
      <c r="R75" s="28"/>
      <c r="S75" s="52"/>
      <c r="T75" s="52"/>
      <c r="U75" s="52"/>
    </row>
    <row r="76" spans="11:21" x14ac:dyDescent="0.3">
      <c r="K76" s="183"/>
      <c r="L76" s="183"/>
      <c r="M76" s="183"/>
      <c r="N76" s="183"/>
    </row>
    <row r="77" spans="11:21" x14ac:dyDescent="0.3">
      <c r="K77" s="183"/>
      <c r="L77" s="183"/>
      <c r="M77" s="183"/>
      <c r="N77" s="183"/>
    </row>
    <row r="78" spans="11:21" x14ac:dyDescent="0.3">
      <c r="K78" s="183"/>
      <c r="L78" s="183"/>
      <c r="M78" s="183"/>
      <c r="N78" s="183"/>
    </row>
    <row r="79" spans="11:21" x14ac:dyDescent="0.3">
      <c r="K79" s="183"/>
      <c r="L79" s="183"/>
      <c r="M79" s="183"/>
      <c r="N79" s="183"/>
    </row>
    <row r="80" spans="11:21" x14ac:dyDescent="0.3">
      <c r="K80" s="183"/>
      <c r="L80" s="183"/>
      <c r="M80" s="183"/>
      <c r="N80" s="183"/>
    </row>
    <row r="81" spans="11:14" x14ac:dyDescent="0.3">
      <c r="K81" s="183"/>
      <c r="L81" s="183"/>
      <c r="M81" s="183"/>
      <c r="N81" s="183"/>
    </row>
    <row r="82" spans="11:14" x14ac:dyDescent="0.3">
      <c r="K82" s="183"/>
      <c r="L82" s="183"/>
      <c r="M82" s="183"/>
      <c r="N82" s="183"/>
    </row>
    <row r="83" spans="11:14" x14ac:dyDescent="0.3">
      <c r="K83" s="183"/>
      <c r="L83" s="183"/>
      <c r="M83" s="183"/>
      <c r="N83" s="183"/>
    </row>
    <row r="84" spans="11:14" x14ac:dyDescent="0.3">
      <c r="K84" s="183"/>
      <c r="L84" s="183"/>
      <c r="M84" s="183"/>
      <c r="N84" s="183"/>
    </row>
    <row r="85" spans="11:14" x14ac:dyDescent="0.3">
      <c r="K85" s="183"/>
      <c r="L85" s="183"/>
      <c r="M85" s="183"/>
      <c r="N85" s="183"/>
    </row>
    <row r="86" spans="11:14" x14ac:dyDescent="0.3">
      <c r="K86" s="183"/>
      <c r="L86" s="183"/>
      <c r="M86" s="183"/>
      <c r="N86" s="183"/>
    </row>
    <row r="87" spans="11:14" x14ac:dyDescent="0.3">
      <c r="K87" s="183"/>
      <c r="L87" s="183"/>
      <c r="M87" s="183"/>
      <c r="N87" s="183"/>
    </row>
    <row r="88" spans="11:14" x14ac:dyDescent="0.3">
      <c r="K88" s="183"/>
      <c r="L88" s="183"/>
      <c r="M88" s="183"/>
      <c r="N88" s="183"/>
    </row>
    <row r="89" spans="11:14" x14ac:dyDescent="0.3">
      <c r="K89" s="183"/>
      <c r="L89" s="183"/>
      <c r="M89" s="183"/>
      <c r="N89" s="183"/>
    </row>
    <row r="90" spans="11:14" x14ac:dyDescent="0.3">
      <c r="K90" s="183"/>
      <c r="L90" s="183"/>
      <c r="M90" s="183"/>
      <c r="N90" s="183"/>
    </row>
    <row r="91" spans="11:14" x14ac:dyDescent="0.3">
      <c r="K91" s="183"/>
      <c r="L91" s="183"/>
      <c r="M91" s="183"/>
      <c r="N91" s="183"/>
    </row>
    <row r="92" spans="11:14" x14ac:dyDescent="0.3">
      <c r="K92" s="183"/>
      <c r="L92" s="183"/>
      <c r="M92" s="183"/>
      <c r="N92" s="183"/>
    </row>
    <row r="93" spans="11:14" x14ac:dyDescent="0.3">
      <c r="K93" s="183"/>
      <c r="L93" s="183"/>
      <c r="M93" s="183"/>
      <c r="N93" s="183"/>
    </row>
    <row r="94" spans="11:14" x14ac:dyDescent="0.3">
      <c r="K94" s="183"/>
      <c r="L94" s="183"/>
      <c r="M94" s="183"/>
      <c r="N94" s="183"/>
    </row>
    <row r="95" spans="11:14" x14ac:dyDescent="0.3">
      <c r="K95" s="183"/>
      <c r="L95" s="183"/>
      <c r="M95" s="183"/>
      <c r="N95" s="183"/>
    </row>
    <row r="96" spans="11:14" x14ac:dyDescent="0.3">
      <c r="K96" s="183"/>
      <c r="L96" s="183"/>
      <c r="M96" s="183"/>
      <c r="N96" s="183"/>
    </row>
    <row r="97" spans="11:14" x14ac:dyDescent="0.3">
      <c r="K97" s="183"/>
      <c r="L97" s="183"/>
      <c r="M97" s="183"/>
      <c r="N97" s="183"/>
    </row>
    <row r="98" spans="11:14" x14ac:dyDescent="0.3">
      <c r="K98" s="183"/>
      <c r="L98" s="183"/>
      <c r="M98" s="183"/>
      <c r="N98" s="183"/>
    </row>
    <row r="99" spans="11:14" x14ac:dyDescent="0.3">
      <c r="K99" s="183"/>
      <c r="L99" s="183"/>
      <c r="M99" s="183"/>
      <c r="N99" s="183"/>
    </row>
    <row r="100" spans="11:14" x14ac:dyDescent="0.3">
      <c r="K100" s="183"/>
      <c r="L100" s="183"/>
      <c r="M100" s="183"/>
      <c r="N100" s="183"/>
    </row>
    <row r="101" spans="11:14" x14ac:dyDescent="0.3">
      <c r="K101" s="183"/>
      <c r="L101" s="183"/>
      <c r="M101" s="183"/>
      <c r="N101" s="183"/>
    </row>
    <row r="102" spans="11:14" x14ac:dyDescent="0.3">
      <c r="K102" s="183"/>
      <c r="L102" s="183"/>
      <c r="M102" s="183"/>
      <c r="N102" s="183"/>
    </row>
    <row r="103" spans="11:14" x14ac:dyDescent="0.3">
      <c r="K103" s="183"/>
      <c r="L103" s="183"/>
      <c r="M103" s="183"/>
      <c r="N103" s="183"/>
    </row>
    <row r="104" spans="11:14" x14ac:dyDescent="0.3">
      <c r="K104" s="183"/>
      <c r="L104" s="183"/>
      <c r="M104" s="183"/>
      <c r="N104" s="183"/>
    </row>
    <row r="105" spans="11:14" x14ac:dyDescent="0.3">
      <c r="K105" s="183"/>
      <c r="L105" s="183"/>
      <c r="M105" s="183"/>
      <c r="N105" s="183"/>
    </row>
    <row r="106" spans="11:14" x14ac:dyDescent="0.3">
      <c r="K106" s="183"/>
      <c r="L106" s="183"/>
      <c r="M106" s="183"/>
      <c r="N106" s="183"/>
    </row>
    <row r="107" spans="11:14" x14ac:dyDescent="0.3">
      <c r="K107" s="183"/>
      <c r="L107" s="183"/>
      <c r="M107" s="183"/>
      <c r="N107" s="183"/>
    </row>
    <row r="108" spans="11:14" x14ac:dyDescent="0.3">
      <c r="K108" s="183"/>
      <c r="L108" s="183"/>
      <c r="M108" s="183"/>
      <c r="N108" s="183"/>
    </row>
    <row r="109" spans="11:14" x14ac:dyDescent="0.3">
      <c r="K109" s="183"/>
      <c r="L109" s="183"/>
      <c r="M109" s="183"/>
      <c r="N109" s="183"/>
    </row>
    <row r="110" spans="11:14" x14ac:dyDescent="0.3">
      <c r="K110" s="183"/>
      <c r="L110" s="183"/>
      <c r="M110" s="183"/>
      <c r="N110" s="183"/>
    </row>
    <row r="111" spans="11:14" x14ac:dyDescent="0.3">
      <c r="K111" s="190"/>
      <c r="L111" s="183"/>
      <c r="M111" s="183"/>
      <c r="N111" s="183"/>
    </row>
    <row r="115" spans="11:14" x14ac:dyDescent="0.3">
      <c r="K115" s="177"/>
      <c r="L115" s="177"/>
      <c r="M115" s="177"/>
      <c r="N115" s="177"/>
    </row>
  </sheetData>
  <mergeCells count="10">
    <mergeCell ref="C10:F10"/>
    <mergeCell ref="J10:N10"/>
    <mergeCell ref="S11:S12"/>
    <mergeCell ref="T11:T12"/>
    <mergeCell ref="R10:V10"/>
    <mergeCell ref="U11:U12"/>
    <mergeCell ref="K12:K13"/>
    <mergeCell ref="L12:L13"/>
    <mergeCell ref="M12:M13"/>
    <mergeCell ref="N12:N13"/>
  </mergeCells>
  <phoneticPr fontId="41"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7C969-42EB-496D-A233-DA488861981B}">
  <dimension ref="B2:D22"/>
  <sheetViews>
    <sheetView showRowColHeaders="0" workbookViewId="0">
      <selection activeCell="G9" sqref="G9"/>
    </sheetView>
  </sheetViews>
  <sheetFormatPr defaultRowHeight="14.4" x14ac:dyDescent="0.3"/>
  <cols>
    <col min="2" max="2" width="16.6640625" customWidth="1"/>
    <col min="3" max="3" width="22.88671875" customWidth="1"/>
    <col min="4" max="4" width="68.5546875" customWidth="1"/>
  </cols>
  <sheetData>
    <row r="2" spans="2:4" ht="45.75" customHeight="1" x14ac:dyDescent="0.4">
      <c r="B2" s="508" t="s">
        <v>367</v>
      </c>
      <c r="C2" s="508"/>
      <c r="D2" s="508"/>
    </row>
    <row r="4" spans="2:4" x14ac:dyDescent="0.3">
      <c r="B4" s="272" t="s">
        <v>338</v>
      </c>
      <c r="C4" s="272" t="s">
        <v>339</v>
      </c>
      <c r="D4" s="272" t="s">
        <v>340</v>
      </c>
    </row>
    <row r="5" spans="2:4" ht="43.2" x14ac:dyDescent="0.3">
      <c r="B5" s="296" t="s">
        <v>347</v>
      </c>
      <c r="C5" s="296" t="s">
        <v>341</v>
      </c>
      <c r="D5" s="297" t="s">
        <v>346</v>
      </c>
    </row>
    <row r="6" spans="2:4" x14ac:dyDescent="0.3">
      <c r="B6" s="296" t="s">
        <v>347</v>
      </c>
      <c r="C6" s="296" t="s">
        <v>342</v>
      </c>
      <c r="D6" s="296" t="s">
        <v>343</v>
      </c>
    </row>
    <row r="7" spans="2:4" x14ac:dyDescent="0.3">
      <c r="B7" s="296" t="s">
        <v>347</v>
      </c>
      <c r="C7" s="296" t="s">
        <v>342</v>
      </c>
      <c r="D7" s="296" t="s">
        <v>344</v>
      </c>
    </row>
    <row r="8" spans="2:4" x14ac:dyDescent="0.3">
      <c r="B8" s="296" t="s">
        <v>347</v>
      </c>
      <c r="C8" s="296" t="s">
        <v>342</v>
      </c>
      <c r="D8" s="296" t="s">
        <v>362</v>
      </c>
    </row>
    <row r="9" spans="2:4" x14ac:dyDescent="0.3">
      <c r="B9" s="296" t="s">
        <v>359</v>
      </c>
      <c r="C9" s="296" t="s">
        <v>360</v>
      </c>
      <c r="D9" s="296" t="s">
        <v>361</v>
      </c>
    </row>
    <row r="10" spans="2:4" ht="72" x14ac:dyDescent="0.3">
      <c r="B10" s="296" t="s">
        <v>359</v>
      </c>
      <c r="C10" s="296" t="s">
        <v>341</v>
      </c>
      <c r="D10" s="297" t="s">
        <v>365</v>
      </c>
    </row>
    <row r="11" spans="2:4" x14ac:dyDescent="0.3">
      <c r="B11" s="298" t="s">
        <v>375</v>
      </c>
      <c r="C11" s="296" t="s">
        <v>372</v>
      </c>
      <c r="D11" s="297" t="s">
        <v>373</v>
      </c>
    </row>
    <row r="12" spans="2:4" x14ac:dyDescent="0.3">
      <c r="B12" s="298" t="s">
        <v>375</v>
      </c>
      <c r="C12" s="296" t="s">
        <v>372</v>
      </c>
      <c r="D12" s="297" t="s">
        <v>374</v>
      </c>
    </row>
    <row r="13" spans="2:4" x14ac:dyDescent="0.3">
      <c r="B13" s="298" t="s">
        <v>375</v>
      </c>
      <c r="C13" s="296" t="s">
        <v>342</v>
      </c>
      <c r="D13" s="297" t="s">
        <v>386</v>
      </c>
    </row>
    <row r="14" spans="2:4" x14ac:dyDescent="0.3">
      <c r="B14" s="298" t="s">
        <v>375</v>
      </c>
      <c r="C14" s="296" t="s">
        <v>342</v>
      </c>
      <c r="D14" s="297" t="s">
        <v>400</v>
      </c>
    </row>
    <row r="15" spans="2:4" x14ac:dyDescent="0.3">
      <c r="B15" s="298" t="s">
        <v>375</v>
      </c>
      <c r="C15" s="296" t="s">
        <v>342</v>
      </c>
      <c r="D15" s="297" t="s">
        <v>402</v>
      </c>
    </row>
    <row r="16" spans="2:4" x14ac:dyDescent="0.3">
      <c r="B16" s="307" t="s">
        <v>375</v>
      </c>
      <c r="C16" s="308" t="s">
        <v>123</v>
      </c>
      <c r="D16" s="309" t="s">
        <v>403</v>
      </c>
    </row>
    <row r="17" spans="2:4" x14ac:dyDescent="0.3">
      <c r="B17" s="298" t="s">
        <v>375</v>
      </c>
      <c r="C17" s="296" t="s">
        <v>100</v>
      </c>
      <c r="D17" s="297" t="s">
        <v>407</v>
      </c>
    </row>
    <row r="18" spans="2:4" x14ac:dyDescent="0.3">
      <c r="B18" s="307" t="s">
        <v>375</v>
      </c>
      <c r="C18" s="308" t="s">
        <v>360</v>
      </c>
      <c r="D18" s="309" t="s">
        <v>407</v>
      </c>
    </row>
    <row r="19" spans="2:4" x14ac:dyDescent="0.3">
      <c r="B19" s="298" t="s">
        <v>375</v>
      </c>
      <c r="C19" s="296" t="s">
        <v>77</v>
      </c>
      <c r="D19" s="297" t="s">
        <v>408</v>
      </c>
    </row>
    <row r="20" spans="2:4" ht="28.8" x14ac:dyDescent="0.3">
      <c r="B20" s="298" t="s">
        <v>375</v>
      </c>
      <c r="C20" s="296" t="s">
        <v>341</v>
      </c>
      <c r="D20" s="297" t="s">
        <v>420</v>
      </c>
    </row>
    <row r="21" spans="2:4" ht="28.8" x14ac:dyDescent="0.3">
      <c r="B21" s="298" t="s">
        <v>375</v>
      </c>
      <c r="C21" s="296" t="s">
        <v>341</v>
      </c>
      <c r="D21" s="297" t="s">
        <v>421</v>
      </c>
    </row>
    <row r="22" spans="2:4" ht="28.8" x14ac:dyDescent="0.3">
      <c r="B22" s="298" t="s">
        <v>375</v>
      </c>
      <c r="C22" s="296" t="s">
        <v>417</v>
      </c>
      <c r="D22" s="297" t="s">
        <v>418</v>
      </c>
    </row>
  </sheetData>
  <sheetProtection algorithmName="SHA-512" hashValue="XBzefBA4WWYKrXWCfIwUtikBdgrLZN6ysC2ovHQi7s+xvofFnWDhNLg6Llu3LMSBq5cSjgcI5vjB54HO2i9kQg==" saltValue="NWKS1Aa6hpA/TzZPfgbPGQ==" spinCount="100000" sheet="1" objects="1" scenarios="1"/>
  <mergeCells count="1">
    <mergeCell ref="B2:D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37E84-1E3F-4CCC-AFD7-2ABE47421F67}">
  <sheetPr>
    <tabColor rgb="FFFF0000"/>
  </sheetPr>
  <dimension ref="A1:EU2"/>
  <sheetViews>
    <sheetView workbookViewId="0">
      <selection activeCell="E2" sqref="E2"/>
    </sheetView>
  </sheetViews>
  <sheetFormatPr defaultColWidth="10.6640625" defaultRowHeight="14.4" x14ac:dyDescent="0.3"/>
  <sheetData>
    <row r="1" spans="1:151" ht="130.19999999999999" thickBot="1" x14ac:dyDescent="0.35">
      <c r="A1" s="322" t="s">
        <v>423</v>
      </c>
      <c r="B1" s="322" t="s">
        <v>424</v>
      </c>
      <c r="C1" s="323" t="s">
        <v>425</v>
      </c>
      <c r="D1" s="323" t="s">
        <v>543</v>
      </c>
      <c r="E1" s="323" t="s">
        <v>596</v>
      </c>
      <c r="F1" s="323" t="s">
        <v>544</v>
      </c>
      <c r="G1" s="323" t="s">
        <v>545</v>
      </c>
      <c r="H1" s="323" t="s">
        <v>200</v>
      </c>
      <c r="I1" s="323" t="s">
        <v>111</v>
      </c>
      <c r="J1" s="323" t="s">
        <v>112</v>
      </c>
      <c r="K1" s="323" t="s">
        <v>426</v>
      </c>
      <c r="L1" s="323" t="s">
        <v>427</v>
      </c>
      <c r="M1" s="323" t="s">
        <v>558</v>
      </c>
      <c r="N1" s="323" t="s">
        <v>428</v>
      </c>
      <c r="O1" s="323" t="s">
        <v>429</v>
      </c>
      <c r="P1" s="324" t="s">
        <v>430</v>
      </c>
      <c r="Q1" s="324" t="s">
        <v>559</v>
      </c>
      <c r="R1" s="324" t="s">
        <v>564</v>
      </c>
      <c r="S1" s="325" t="s">
        <v>431</v>
      </c>
      <c r="T1" s="325" t="s">
        <v>432</v>
      </c>
      <c r="U1" s="326" t="s">
        <v>433</v>
      </c>
      <c r="V1" s="326" t="s">
        <v>434</v>
      </c>
      <c r="W1" s="326" t="s">
        <v>435</v>
      </c>
      <c r="X1" s="326" t="s">
        <v>436</v>
      </c>
      <c r="Y1" s="326" t="s">
        <v>437</v>
      </c>
      <c r="Z1" s="326" t="s">
        <v>438</v>
      </c>
      <c r="AA1" s="326" t="s">
        <v>439</v>
      </c>
      <c r="AB1" s="326" t="s">
        <v>440</v>
      </c>
      <c r="AC1" s="317" t="s">
        <v>441</v>
      </c>
      <c r="AD1" s="326" t="s">
        <v>442</v>
      </c>
      <c r="AE1" s="326" t="s">
        <v>443</v>
      </c>
      <c r="AF1" s="327" t="s">
        <v>444</v>
      </c>
      <c r="AG1" s="327" t="s">
        <v>445</v>
      </c>
      <c r="AH1" s="327" t="s">
        <v>446</v>
      </c>
      <c r="AI1" s="328" t="s">
        <v>447</v>
      </c>
      <c r="AJ1" s="329" t="s">
        <v>448</v>
      </c>
      <c r="AK1" s="329" t="s">
        <v>449</v>
      </c>
      <c r="AL1" s="330" t="s">
        <v>450</v>
      </c>
      <c r="AM1" s="330" t="s">
        <v>232</v>
      </c>
      <c r="AN1" s="330" t="s">
        <v>235</v>
      </c>
      <c r="AO1" s="330" t="s">
        <v>237</v>
      </c>
      <c r="AP1" s="330" t="s">
        <v>239</v>
      </c>
      <c r="AQ1" s="330" t="s">
        <v>451</v>
      </c>
      <c r="AR1" s="331" t="s">
        <v>452</v>
      </c>
      <c r="AS1" s="331" t="s">
        <v>453</v>
      </c>
      <c r="AT1" s="331" t="s">
        <v>454</v>
      </c>
      <c r="AU1" s="331" t="s">
        <v>455</v>
      </c>
      <c r="AV1" s="331" t="s">
        <v>456</v>
      </c>
      <c r="AW1" s="331" t="s">
        <v>457</v>
      </c>
      <c r="AX1" s="331" t="s">
        <v>458</v>
      </c>
      <c r="AY1" s="331" t="s">
        <v>459</v>
      </c>
      <c r="AZ1" s="331" t="s">
        <v>460</v>
      </c>
      <c r="BA1" s="332" t="s">
        <v>560</v>
      </c>
      <c r="BB1" s="333" t="s">
        <v>546</v>
      </c>
      <c r="BC1" s="333" t="s">
        <v>547</v>
      </c>
      <c r="BD1" s="331" t="s">
        <v>461</v>
      </c>
      <c r="BE1" s="334" t="s">
        <v>462</v>
      </c>
      <c r="BF1" s="334" t="s">
        <v>463</v>
      </c>
      <c r="BG1" s="334" t="s">
        <v>464</v>
      </c>
      <c r="BH1" s="334" t="s">
        <v>465</v>
      </c>
      <c r="BI1" s="334" t="s">
        <v>466</v>
      </c>
      <c r="BJ1" s="334" t="s">
        <v>467</v>
      </c>
      <c r="BK1" s="334" t="s">
        <v>468</v>
      </c>
      <c r="BL1" s="334" t="s">
        <v>469</v>
      </c>
      <c r="BM1" s="334" t="s">
        <v>470</v>
      </c>
      <c r="BN1" s="334" t="s">
        <v>471</v>
      </c>
      <c r="BO1" s="334" t="s">
        <v>472</v>
      </c>
      <c r="BP1" s="334" t="s">
        <v>473</v>
      </c>
      <c r="BQ1" s="334" t="s">
        <v>110</v>
      </c>
      <c r="BR1" s="334" t="s">
        <v>474</v>
      </c>
      <c r="BS1" s="334" t="s">
        <v>475</v>
      </c>
      <c r="BT1" s="334" t="s">
        <v>476</v>
      </c>
      <c r="BU1" s="334" t="s">
        <v>477</v>
      </c>
      <c r="BV1" s="334" t="s">
        <v>478</v>
      </c>
      <c r="BW1" s="334" t="s">
        <v>479</v>
      </c>
      <c r="BX1" s="334" t="s">
        <v>480</v>
      </c>
      <c r="BY1" s="334" t="s">
        <v>481</v>
      </c>
      <c r="BZ1" s="334" t="s">
        <v>482</v>
      </c>
      <c r="CA1" s="334" t="s">
        <v>483</v>
      </c>
      <c r="CB1" s="334" t="s">
        <v>484</v>
      </c>
      <c r="CC1" s="335" t="s">
        <v>485</v>
      </c>
      <c r="CD1" s="335" t="s">
        <v>541</v>
      </c>
      <c r="CE1" s="335" t="s">
        <v>489</v>
      </c>
      <c r="CF1" s="335" t="s">
        <v>486</v>
      </c>
      <c r="CG1" s="335" t="s">
        <v>487</v>
      </c>
      <c r="CH1" s="336" t="s">
        <v>532</v>
      </c>
      <c r="CI1" s="336" t="s">
        <v>533</v>
      </c>
      <c r="CJ1" s="336" t="s">
        <v>534</v>
      </c>
      <c r="CK1" s="336" t="s">
        <v>535</v>
      </c>
      <c r="CL1" s="335" t="s">
        <v>488</v>
      </c>
      <c r="CM1" s="335" t="s">
        <v>490</v>
      </c>
      <c r="CN1" s="335" t="s">
        <v>491</v>
      </c>
      <c r="CO1" s="335" t="s">
        <v>492</v>
      </c>
      <c r="CP1" s="335" t="s">
        <v>493</v>
      </c>
      <c r="CQ1" s="335" t="s">
        <v>494</v>
      </c>
      <c r="CR1" s="335" t="s">
        <v>542</v>
      </c>
      <c r="CS1" s="335" t="s">
        <v>498</v>
      </c>
      <c r="CT1" s="335" t="s">
        <v>495</v>
      </c>
      <c r="CU1" s="335" t="s">
        <v>496</v>
      </c>
      <c r="CV1" s="336" t="s">
        <v>536</v>
      </c>
      <c r="CW1" s="336" t="s">
        <v>537</v>
      </c>
      <c r="CX1" s="336" t="s">
        <v>538</v>
      </c>
      <c r="CY1" s="336" t="s">
        <v>539</v>
      </c>
      <c r="CZ1" s="335" t="s">
        <v>497</v>
      </c>
      <c r="DA1" s="335" t="s">
        <v>499</v>
      </c>
      <c r="DB1" s="335" t="s">
        <v>500</v>
      </c>
      <c r="DC1" s="335" t="s">
        <v>501</v>
      </c>
      <c r="DD1" s="335" t="s">
        <v>502</v>
      </c>
      <c r="DE1" s="335" t="s">
        <v>503</v>
      </c>
      <c r="DF1" s="335" t="s">
        <v>504</v>
      </c>
      <c r="DG1" s="337" t="s">
        <v>561</v>
      </c>
      <c r="DH1" s="337" t="s">
        <v>562</v>
      </c>
      <c r="DI1" s="337" t="s">
        <v>540</v>
      </c>
      <c r="DJ1" s="337" t="s">
        <v>505</v>
      </c>
      <c r="DK1" s="337" t="s">
        <v>506</v>
      </c>
      <c r="DL1" s="337" t="s">
        <v>507</v>
      </c>
      <c r="DM1" s="337" t="s">
        <v>508</v>
      </c>
      <c r="DN1" s="337" t="s">
        <v>509</v>
      </c>
      <c r="DO1" s="318" t="s">
        <v>510</v>
      </c>
      <c r="DP1" s="337" t="s">
        <v>511</v>
      </c>
      <c r="DQ1" s="337" t="s">
        <v>512</v>
      </c>
      <c r="DR1" s="337" t="s">
        <v>513</v>
      </c>
      <c r="DS1" s="337" t="s">
        <v>514</v>
      </c>
      <c r="DT1" s="337" t="s">
        <v>515</v>
      </c>
      <c r="DU1" s="337" t="s">
        <v>516</v>
      </c>
      <c r="DV1" s="337" t="s">
        <v>517</v>
      </c>
      <c r="DW1" s="318" t="s">
        <v>518</v>
      </c>
      <c r="DX1" s="337" t="s">
        <v>519</v>
      </c>
      <c r="DY1" s="337" t="s">
        <v>520</v>
      </c>
      <c r="DZ1" s="337" t="s">
        <v>521</v>
      </c>
      <c r="EA1" s="337" t="s">
        <v>522</v>
      </c>
      <c r="EB1" s="318" t="s">
        <v>523</v>
      </c>
      <c r="EC1" s="337" t="s">
        <v>524</v>
      </c>
      <c r="ED1" s="337" t="s">
        <v>525</v>
      </c>
      <c r="EE1" s="337" t="s">
        <v>526</v>
      </c>
      <c r="EF1" s="318" t="s">
        <v>527</v>
      </c>
      <c r="EG1" s="318" t="s">
        <v>528</v>
      </c>
      <c r="EH1" s="318" t="s">
        <v>529</v>
      </c>
      <c r="EI1" s="318" t="s">
        <v>530</v>
      </c>
      <c r="EJ1" s="318" t="s">
        <v>563</v>
      </c>
      <c r="EK1" s="318" t="s">
        <v>531</v>
      </c>
      <c r="EL1" s="319" t="s">
        <v>556</v>
      </c>
      <c r="EM1" s="319" t="s">
        <v>557</v>
      </c>
      <c r="EN1" s="319" t="s">
        <v>548</v>
      </c>
      <c r="EO1" s="319" t="s">
        <v>549</v>
      </c>
      <c r="EP1" s="319" t="s">
        <v>550</v>
      </c>
      <c r="EQ1" s="320" t="s">
        <v>551</v>
      </c>
      <c r="ER1" s="320" t="s">
        <v>552</v>
      </c>
      <c r="ES1" s="320" t="s">
        <v>553</v>
      </c>
      <c r="ET1" s="321" t="s">
        <v>554</v>
      </c>
      <c r="EU1" s="321" t="s">
        <v>555</v>
      </c>
    </row>
    <row r="2" spans="1:151" ht="15" thickTop="1" x14ac:dyDescent="0.3">
      <c r="A2">
        <f>Summary!E9</f>
        <v>0</v>
      </c>
      <c r="B2">
        <f>Summary!E10</f>
        <v>0</v>
      </c>
      <c r="C2" t="str">
        <f>Submittals!C6</f>
        <v>ZCB-Performance v2 Workbook</v>
      </c>
      <c r="D2">
        <f>Summary!E16</f>
        <v>0</v>
      </c>
      <c r="E2" s="28">
        <f>Summary!E17</f>
        <v>0</v>
      </c>
      <c r="F2" s="98"/>
      <c r="G2" s="98"/>
      <c r="H2">
        <f>Summary!E15</f>
        <v>0</v>
      </c>
      <c r="I2">
        <f>Summary!E18</f>
        <v>0</v>
      </c>
      <c r="J2">
        <f>Summary!E19</f>
        <v>0</v>
      </c>
      <c r="K2">
        <f>Summary!E20</f>
        <v>0</v>
      </c>
      <c r="L2" s="98"/>
      <c r="M2">
        <f>Summary!E21</f>
        <v>0</v>
      </c>
      <c r="N2">
        <f>Summary!E22</f>
        <v>0</v>
      </c>
      <c r="O2" s="314">
        <f>Summary!E23</f>
        <v>0</v>
      </c>
      <c r="P2" s="98"/>
      <c r="Q2">
        <f>Summary!L29</f>
        <v>0</v>
      </c>
      <c r="R2" s="98"/>
      <c r="S2" s="98"/>
      <c r="T2" s="98"/>
      <c r="U2" s="98"/>
      <c r="V2" s="98"/>
      <c r="W2" s="98"/>
      <c r="X2" s="98"/>
      <c r="Y2" s="98"/>
      <c r="Z2" s="98"/>
      <c r="AA2" s="98"/>
      <c r="AB2" s="315">
        <f>Summary!L17</f>
        <v>0</v>
      </c>
      <c r="AC2" s="98"/>
      <c r="AD2" s="315">
        <f>Summary!L19</f>
        <v>0</v>
      </c>
      <c r="AE2" s="315">
        <f>Summary!L18</f>
        <v>0</v>
      </c>
      <c r="AF2" t="e">
        <f>Summary!L34</f>
        <v>#N/A</v>
      </c>
      <c r="AG2" t="e">
        <f>Summary!L35</f>
        <v>#N/A</v>
      </c>
      <c r="AH2">
        <f>Summary!L36</f>
        <v>0</v>
      </c>
      <c r="AI2" s="315">
        <f>Summary!E24</f>
        <v>0</v>
      </c>
      <c r="AJ2" s="315">
        <f>Summary!L25</f>
        <v>0</v>
      </c>
      <c r="AK2" s="315">
        <f>Summary!L27</f>
        <v>0</v>
      </c>
      <c r="AL2">
        <f>Electricity!L28</f>
        <v>0</v>
      </c>
      <c r="AM2">
        <f>Electricity!M28</f>
        <v>0</v>
      </c>
      <c r="AN2">
        <f>Electricity!N28</f>
        <v>0</v>
      </c>
      <c r="AO2">
        <f>Electricity!O28</f>
        <v>0</v>
      </c>
      <c r="AP2">
        <f>Electricity!P28</f>
        <v>0</v>
      </c>
      <c r="AQ2">
        <f>Electricity!F12</f>
        <v>0</v>
      </c>
      <c r="AR2" s="242" t="str">
        <f>Other!G11</f>
        <v/>
      </c>
      <c r="AS2" s="242" t="str">
        <f>Other!G12</f>
        <v/>
      </c>
      <c r="AT2" s="242" t="str">
        <f>Other!G13</f>
        <v/>
      </c>
      <c r="AU2" s="242" t="str">
        <f>Other!G14</f>
        <v/>
      </c>
      <c r="AV2" t="e">
        <f>Electricity!F16</f>
        <v>#N/A</v>
      </c>
      <c r="AW2" s="242">
        <f>Summary!S23</f>
        <v>0</v>
      </c>
      <c r="AX2" t="e">
        <f>Electricity!F17</f>
        <v>#N/A</v>
      </c>
      <c r="AY2" t="str">
        <f>Electricity!F20</f>
        <v>Marginal Factor</v>
      </c>
      <c r="AZ2" t="e">
        <f>Summary!S36</f>
        <v>#N/A</v>
      </c>
      <c r="BA2" s="98"/>
      <c r="BB2" s="98"/>
      <c r="BC2" s="98">
        <f>Summary!S28</f>
        <v>0</v>
      </c>
      <c r="BD2" t="e">
        <f>Summary!M12</f>
        <v>#N/A</v>
      </c>
      <c r="BE2" s="98"/>
      <c r="BF2">
        <f>Other_Energy!M25</f>
        <v>0</v>
      </c>
      <c r="BG2">
        <f>Other_Energy!O25</f>
        <v>0</v>
      </c>
      <c r="BH2">
        <f>Other_Energy!P25</f>
        <v>0</v>
      </c>
      <c r="BI2">
        <f>Other_Energy!Q25</f>
        <v>0</v>
      </c>
      <c r="BJ2">
        <f>Other_Energy!R25</f>
        <v>0</v>
      </c>
      <c r="BK2" t="str">
        <f>IF(Other_Energy!T9="Other
(GJ)","",Other_Energy!T9)</f>
        <v/>
      </c>
      <c r="BL2">
        <f>Other_Energy!T25</f>
        <v>0</v>
      </c>
      <c r="BM2">
        <f>Other_Energy!T27</f>
        <v>0</v>
      </c>
      <c r="BN2" t="e">
        <f>SUM(Other_Energy!M29:V29)</f>
        <v>#N/A</v>
      </c>
      <c r="BO2">
        <f>Other_Energy!E25</f>
        <v>0</v>
      </c>
      <c r="BP2">
        <f>Other_Energy!F25</f>
        <v>0</v>
      </c>
      <c r="BQ2">
        <f>Other_Energy!G25</f>
        <v>0</v>
      </c>
      <c r="BR2" t="str">
        <f>IF(Other_Energy!F39="Other","",Other_Energy!F39)</f>
        <v/>
      </c>
      <c r="BS2" s="315">
        <f>Other_Energy!L39</f>
        <v>0</v>
      </c>
      <c r="BT2" s="315">
        <f>Other_Energy!L42</f>
        <v>0</v>
      </c>
      <c r="BU2" s="315">
        <f>Other_Energy!L38</f>
        <v>0</v>
      </c>
      <c r="BV2" s="315">
        <f>Other_Energy!T38</f>
        <v>0</v>
      </c>
      <c r="BW2" s="315">
        <f>Other_Energy!L37</f>
        <v>0</v>
      </c>
      <c r="BX2" s="315">
        <f>Other_Energy!R37</f>
        <v>0</v>
      </c>
      <c r="BY2" s="98"/>
      <c r="BZ2" s="98"/>
      <c r="CA2" s="315">
        <f>Other_Energy!R42</f>
        <v>0</v>
      </c>
      <c r="CB2" s="98"/>
      <c r="CC2" s="242">
        <f>Refrigerants!E19</f>
        <v>0</v>
      </c>
      <c r="CD2" s="242">
        <f>Refrigerants!E18</f>
        <v>0</v>
      </c>
      <c r="CE2" s="242">
        <f>Refrigerants!E17</f>
        <v>0</v>
      </c>
      <c r="CF2" s="242">
        <f>Refrigerants!E16</f>
        <v>0</v>
      </c>
      <c r="CG2" s="242">
        <f>Refrigerants!E15</f>
        <v>0</v>
      </c>
      <c r="CH2" s="242">
        <f>Refrigerants!E14</f>
        <v>0</v>
      </c>
      <c r="CI2" s="242">
        <f>Refrigerants!E13</f>
        <v>0</v>
      </c>
      <c r="CJ2" s="242">
        <f>Refrigerants!E12</f>
        <v>0</v>
      </c>
      <c r="CK2" s="242">
        <f>Refrigerants!E11</f>
        <v>0</v>
      </c>
      <c r="CL2" s="98"/>
      <c r="CM2" s="242" t="str">
        <f>IF(Refrigerants!C20="Other","",Refrigerants!C20)</f>
        <v/>
      </c>
      <c r="CN2" s="242">
        <f>Refrigerants!E20</f>
        <v>0</v>
      </c>
      <c r="CO2" s="242">
        <f>Refrigerants!F23</f>
        <v>0</v>
      </c>
      <c r="CP2" s="242">
        <f>Refrigerants!G23</f>
        <v>0</v>
      </c>
      <c r="CQ2" s="242">
        <f>Refrigerants!E38</f>
        <v>0</v>
      </c>
      <c r="CR2" s="242">
        <f>Refrigerants!E37</f>
        <v>0</v>
      </c>
      <c r="CS2" s="242">
        <f>Refrigerants!E36</f>
        <v>0</v>
      </c>
      <c r="CT2" s="242">
        <f>Refrigerants!E35</f>
        <v>0</v>
      </c>
      <c r="CU2" s="242">
        <f>Refrigerants!E34</f>
        <v>0</v>
      </c>
      <c r="CV2" s="242">
        <f>Refrigerants!E33</f>
        <v>0</v>
      </c>
      <c r="CW2" s="242">
        <f>Refrigerants!E32</f>
        <v>0</v>
      </c>
      <c r="CX2" s="242">
        <f>Refrigerants!E31</f>
        <v>0</v>
      </c>
      <c r="CY2" s="242">
        <f>Refrigerants!E30</f>
        <v>0</v>
      </c>
      <c r="CZ2" s="98"/>
      <c r="DA2" t="str">
        <f>IF(Refrigerants!C39="Other","",Refrigerants!C39)</f>
        <v/>
      </c>
      <c r="DB2" s="242">
        <f>Refrigerants!E39</f>
        <v>0</v>
      </c>
      <c r="DC2" t="str">
        <f>IF(Refrigerants!C40="Other","",Refrigerants!C40)</f>
        <v/>
      </c>
      <c r="DD2" s="242">
        <f>Refrigerants!E40</f>
        <v>0</v>
      </c>
      <c r="DE2" s="242">
        <f>Refrigerants!F42</f>
        <v>0</v>
      </c>
      <c r="DF2" s="242">
        <f>Refrigerants!G42</f>
        <v>0</v>
      </c>
      <c r="DG2" s="98"/>
      <c r="DH2" s="98"/>
      <c r="DI2" s="98"/>
      <c r="DJ2" s="242">
        <f>Embodied_Carbon!I10</f>
        <v>0</v>
      </c>
      <c r="DK2" s="242">
        <f>Embodied_Carbon!I11</f>
        <v>0</v>
      </c>
      <c r="DL2" s="242">
        <f>Embodied_Carbon!I12</f>
        <v>0</v>
      </c>
      <c r="DM2" s="242">
        <f>Embodied_Carbon!I13</f>
        <v>0</v>
      </c>
      <c r="DN2" s="242">
        <f>Embodied_Carbon!I14</f>
        <v>0</v>
      </c>
      <c r="DO2" s="242">
        <f>Embodied_Carbon!I15</f>
        <v>0</v>
      </c>
      <c r="DP2" s="242">
        <f>Embodied_Carbon!I16</f>
        <v>0</v>
      </c>
      <c r="DQ2" s="242">
        <f>Embodied_Carbon!I17</f>
        <v>0</v>
      </c>
      <c r="DR2" s="242">
        <f>Embodied_Carbon!I18</f>
        <v>0</v>
      </c>
      <c r="DS2" s="242">
        <f>Embodied_Carbon!I19</f>
        <v>0</v>
      </c>
      <c r="DT2" s="242">
        <f>Embodied_Carbon!I20</f>
        <v>0</v>
      </c>
      <c r="DU2" s="316"/>
      <c r="DV2" s="316"/>
      <c r="DW2" s="242">
        <f>Embodied_Carbon!I21</f>
        <v>0</v>
      </c>
      <c r="DX2" s="242">
        <f>Embodied_Carbon!I22</f>
        <v>0</v>
      </c>
      <c r="DY2" s="242">
        <f>Embodied_Carbon!I23</f>
        <v>0</v>
      </c>
      <c r="DZ2" s="242">
        <f>Embodied_Carbon!I24</f>
        <v>0</v>
      </c>
      <c r="EA2" s="242">
        <f>Embodied_Carbon!I25</f>
        <v>0</v>
      </c>
      <c r="EB2" s="242">
        <f>Embodied_Carbon!I26</f>
        <v>0</v>
      </c>
      <c r="EC2" s="242">
        <f>Embodied_Carbon!I30</f>
        <v>0</v>
      </c>
      <c r="ED2" s="242">
        <f>Embodied_Carbon!I31</f>
        <v>0</v>
      </c>
      <c r="EE2" s="242">
        <f>Embodied_Carbon!I33</f>
        <v>0</v>
      </c>
      <c r="EF2">
        <f>Embodied_Carbon!I34</f>
        <v>0</v>
      </c>
      <c r="EG2" s="98"/>
      <c r="EH2" s="98"/>
      <c r="EI2" s="242">
        <f>Embodied_Carbon!I27</f>
        <v>0</v>
      </c>
      <c r="EJ2" s="98"/>
      <c r="EK2" s="98"/>
      <c r="EL2" s="98"/>
      <c r="EM2" s="98"/>
      <c r="EN2" s="98"/>
      <c r="EO2" s="98"/>
      <c r="EP2" s="98"/>
      <c r="EQ2" s="98"/>
      <c r="ER2" s="98"/>
      <c r="ES2" s="98"/>
      <c r="ET2" s="98"/>
      <c r="EU2" t="str" cm="1">
        <f t="array" aca="1" ref="EU2" ca="1">CELL("filename")</f>
        <v>C:\Users\mfletcher\Desktop\[ZCB-Performance_v2_Workbook_2024.xlsx]Summary</v>
      </c>
    </row>
  </sheetData>
  <phoneticPr fontId="41" type="noConversion"/>
  <conditionalFormatting sqref="A1">
    <cfRule type="duplicateValues" dxfId="1" priority="2"/>
  </conditionalFormatting>
  <conditionalFormatting sqref="A2:XFD2">
    <cfRule type="containsBlanks" dxfId="0" priority="1">
      <formula>LEN(TRIM(A2))=0</formula>
    </cfRule>
  </conditionalFormatting>
  <pageMargins left="0.7" right="0.7" top="0.75" bottom="0.75" header="0.3" footer="0.3"/>
  <drawing r:id="rId1"/>
  <legacy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65D1-F8D7-486C-B923-B7F5BB6117C1}">
  <sheetPr>
    <tabColor rgb="FFFF0000"/>
  </sheetPr>
  <dimension ref="B1:Q41"/>
  <sheetViews>
    <sheetView topLeftCell="A14" zoomScale="85" zoomScaleNormal="85" workbookViewId="0">
      <selection activeCell="G35" sqref="G35"/>
    </sheetView>
  </sheetViews>
  <sheetFormatPr defaultColWidth="8.88671875" defaultRowHeight="14.4" x14ac:dyDescent="0.3"/>
  <cols>
    <col min="1" max="1" width="8.88671875" style="28"/>
    <col min="2" max="2" width="24.33203125" style="28" bestFit="1" customWidth="1"/>
    <col min="3" max="3" width="11" style="28" bestFit="1" customWidth="1"/>
    <col min="4" max="4" width="12.21875" style="28" bestFit="1" customWidth="1"/>
    <col min="5" max="5" width="8.88671875" style="28"/>
    <col min="6" max="6" width="16.33203125" style="28" customWidth="1"/>
    <col min="7" max="7" width="8.88671875" style="28"/>
    <col min="8" max="8" width="38" style="28" bestFit="1" customWidth="1"/>
    <col min="9" max="9" width="11.6640625" style="28" customWidth="1"/>
    <col min="10" max="10" width="8.88671875" style="28"/>
    <col min="11" max="11" width="20.109375" style="28" customWidth="1"/>
    <col min="12" max="12" width="8.88671875" style="28"/>
    <col min="13" max="13" width="28.6640625" style="28" customWidth="1"/>
    <col min="14" max="14" width="10.88671875" style="28" customWidth="1"/>
    <col min="15" max="15" width="16.5546875" style="28" customWidth="1"/>
    <col min="16" max="16" width="19.33203125" style="28" customWidth="1"/>
    <col min="17" max="17" width="8.88671875" style="28"/>
    <col min="18" max="18" width="16.109375" style="28" customWidth="1"/>
    <col min="19" max="19" width="11.5546875" style="28" customWidth="1"/>
    <col min="20" max="20" width="12.5546875" style="28" customWidth="1"/>
    <col min="21" max="16384" width="8.88671875" style="28"/>
  </cols>
  <sheetData>
    <row r="1" spans="2:17" ht="36" customHeight="1" thickBot="1" x14ac:dyDescent="0.35">
      <c r="I1" s="119" t="s">
        <v>357</v>
      </c>
      <c r="J1" s="28" t="s">
        <v>358</v>
      </c>
    </row>
    <row r="2" spans="2:17" ht="15" customHeight="1" x14ac:dyDescent="0.3">
      <c r="B2" s="158" t="s">
        <v>243</v>
      </c>
      <c r="C2" s="159"/>
      <c r="D2" s="159"/>
      <c r="E2" s="159"/>
      <c r="F2" s="160"/>
      <c r="H2" s="161" t="s">
        <v>244</v>
      </c>
      <c r="I2" s="15"/>
      <c r="J2" s="15"/>
      <c r="K2" s="201" t="s">
        <v>293</v>
      </c>
      <c r="M2" s="161" t="s">
        <v>242</v>
      </c>
      <c r="N2" s="15"/>
      <c r="O2" s="15"/>
      <c r="P2" s="16"/>
    </row>
    <row r="3" spans="2:17" ht="15" customHeight="1" x14ac:dyDescent="0.3">
      <c r="B3" s="162"/>
      <c r="C3" s="119" t="s">
        <v>134</v>
      </c>
      <c r="D3" s="119" t="s">
        <v>114</v>
      </c>
      <c r="E3" s="119" t="s">
        <v>116</v>
      </c>
      <c r="F3" s="163" t="s">
        <v>330</v>
      </c>
      <c r="H3" s="17" t="s">
        <v>114</v>
      </c>
      <c r="I3" s="4">
        <f>S16</f>
        <v>0</v>
      </c>
      <c r="J3" s="231" t="e">
        <f t="shared" ref="J3:J10" si="0">I3/$I$11</f>
        <v>#N/A</v>
      </c>
      <c r="K3" s="202" t="e">
        <f>IF(J3=0,#N/A,J3)</f>
        <v>#N/A</v>
      </c>
      <c r="M3" s="17"/>
      <c r="N3" s="28" t="s">
        <v>152</v>
      </c>
      <c r="O3" s="28" t="s">
        <v>151</v>
      </c>
      <c r="P3" s="191" t="s">
        <v>293</v>
      </c>
    </row>
    <row r="4" spans="2:17" ht="15" customHeight="1" x14ac:dyDescent="0.3">
      <c r="B4" s="162" t="s">
        <v>138</v>
      </c>
      <c r="C4" s="273" t="e">
        <f>Refrigerants!G23+SUM(Other_Energy!M29:V29)</f>
        <v>#N/A</v>
      </c>
      <c r="D4" s="273" t="e">
        <f>Other_Energy!E25*VLOOKUP(Summary!E14,'Emissions Factors'!B8:J21,8,FALSE)</f>
        <v>#N/A</v>
      </c>
      <c r="E4" s="273">
        <f>Other_Energy!F25*'Emissions Factors'!D39</f>
        <v>0</v>
      </c>
      <c r="F4" s="274"/>
      <c r="H4" s="17" t="s">
        <v>116</v>
      </c>
      <c r="I4" s="262">
        <f>E4</f>
        <v>0</v>
      </c>
      <c r="J4" s="231" t="e">
        <f t="shared" si="0"/>
        <v>#N/A</v>
      </c>
      <c r="K4" s="202" t="e">
        <f t="shared" ref="K4:K8" si="1">IF(J4=0,#N/A,J4)</f>
        <v>#N/A</v>
      </c>
      <c r="M4" s="17" t="s">
        <v>135</v>
      </c>
      <c r="N4" s="72" t="e">
        <f>O4/Summary!$E$20</f>
        <v>#N/A</v>
      </c>
      <c r="O4" s="4" t="e">
        <f>SUM(Other_Energy!M29:V29)</f>
        <v>#N/A</v>
      </c>
      <c r="P4" s="192" t="e">
        <f>IF(N4=0,#N/A,N4)</f>
        <v>#N/A</v>
      </c>
    </row>
    <row r="5" spans="2:17" ht="15" customHeight="1" x14ac:dyDescent="0.3">
      <c r="B5" s="162" t="s">
        <v>139</v>
      </c>
      <c r="C5" s="273" t="e">
        <f>((Electricity!F13)*VLOOKUP(Summary!E14,'Emissions Factors'!B8:J21,2,FALSE)/1000)+(SUM(Other_Energy!R42))</f>
        <v>#N/A</v>
      </c>
      <c r="D5" s="275"/>
      <c r="E5" s="275"/>
      <c r="F5" s="274" t="e">
        <f>Electricity!F12*VLOOKUP(Summary!$E$14,'Emissions Factors'!B8:J21,2,FALSE)/1000</f>
        <v>#N/A</v>
      </c>
      <c r="H5" s="17" t="s">
        <v>118</v>
      </c>
      <c r="I5" s="262">
        <f>IF(Electricity!L28=0,0,Electricity!N28*VLOOKUP(Summary!$E$14,'Emissions Factors'!B8:J21,2,FALSE)/1000)</f>
        <v>0</v>
      </c>
      <c r="J5" s="231" t="e">
        <f t="shared" si="0"/>
        <v>#N/A</v>
      </c>
      <c r="K5" s="202" t="e">
        <f t="shared" si="1"/>
        <v>#N/A</v>
      </c>
      <c r="M5" s="222" t="s">
        <v>212</v>
      </c>
      <c r="N5" s="72" t="e">
        <f>O5/Summary!$E$20</f>
        <v>#DIV/0!</v>
      </c>
      <c r="O5" s="4">
        <f>Refrigerants!G23</f>
        <v>0</v>
      </c>
      <c r="P5" s="192" t="e">
        <f t="shared" ref="P5:P9" si="2">IF(N5=0,#N/A,N5)</f>
        <v>#DIV/0!</v>
      </c>
    </row>
    <row r="6" spans="2:17" ht="15" customHeight="1" thickBot="1" x14ac:dyDescent="0.35">
      <c r="B6" s="164" t="s">
        <v>140</v>
      </c>
      <c r="C6" s="276">
        <f>Other!G18+Embodied_Carbon!I27</f>
        <v>0</v>
      </c>
      <c r="D6" s="276"/>
      <c r="E6" s="276"/>
      <c r="F6" s="277"/>
      <c r="H6" s="222" t="s">
        <v>207</v>
      </c>
      <c r="I6" s="262" t="e">
        <f>(Other_Energy!G25*277.8)*VLOOKUP(Summary!E14,'Emissions Factors'!B8:J21,2,FALSE)/1000</f>
        <v>#N/A</v>
      </c>
      <c r="J6" s="231" t="e">
        <f t="shared" si="0"/>
        <v>#N/A</v>
      </c>
      <c r="K6" s="202" t="e">
        <f t="shared" si="1"/>
        <v>#N/A</v>
      </c>
      <c r="M6" s="17" t="s">
        <v>136</v>
      </c>
      <c r="N6" s="72" t="e">
        <f>O6/Summary!$E$20</f>
        <v>#N/A</v>
      </c>
      <c r="O6" s="4" t="e">
        <f>Electricity!F16</f>
        <v>#N/A</v>
      </c>
      <c r="P6" s="192" t="e">
        <f t="shared" si="2"/>
        <v>#N/A</v>
      </c>
    </row>
    <row r="7" spans="2:17" ht="15" customHeight="1" x14ac:dyDescent="0.3">
      <c r="H7" s="17" t="s">
        <v>120</v>
      </c>
      <c r="I7" s="262" t="e">
        <f>Electricity!F12*VLOOKUP(Summary!$E$14,'Emissions Factors'!B8:J21,2,FALSE)/1000</f>
        <v>#N/A</v>
      </c>
      <c r="J7" s="231" t="e">
        <f t="shared" si="0"/>
        <v>#N/A</v>
      </c>
      <c r="K7" s="202" t="e">
        <f t="shared" si="1"/>
        <v>#N/A</v>
      </c>
      <c r="M7" s="17" t="s">
        <v>137</v>
      </c>
      <c r="N7" s="72" t="e">
        <f>O7/Summary!$E$20</f>
        <v>#DIV/0!</v>
      </c>
      <c r="O7" s="4">
        <f>Other_Energy!R42</f>
        <v>0</v>
      </c>
      <c r="P7" s="192" t="e">
        <f t="shared" si="2"/>
        <v>#DIV/0!</v>
      </c>
    </row>
    <row r="8" spans="2:17" x14ac:dyDescent="0.3">
      <c r="B8" s="2"/>
      <c r="H8" s="17" t="s">
        <v>85</v>
      </c>
      <c r="I8" s="4" t="e">
        <f>Electricity!F17</f>
        <v>#N/A</v>
      </c>
      <c r="J8" s="231" t="e">
        <f t="shared" si="0"/>
        <v>#N/A</v>
      </c>
      <c r="K8" s="202" t="e">
        <f t="shared" si="1"/>
        <v>#N/A</v>
      </c>
      <c r="M8" s="17" t="s">
        <v>307</v>
      </c>
      <c r="N8" s="72" t="e">
        <f>O8/Summary!$E$20</f>
        <v>#DIV/0!</v>
      </c>
      <c r="O8" s="4">
        <f>Embodied_Carbon!I43</f>
        <v>0</v>
      </c>
      <c r="P8" s="192" t="e">
        <f t="shared" si="2"/>
        <v>#DIV/0!</v>
      </c>
    </row>
    <row r="9" spans="2:17" ht="15" thickBot="1" x14ac:dyDescent="0.35">
      <c r="H9" s="17" t="s">
        <v>355</v>
      </c>
      <c r="I9" s="4">
        <f>Other_Energy!T42</f>
        <v>0</v>
      </c>
      <c r="J9" s="231" t="e">
        <f t="shared" si="0"/>
        <v>#N/A</v>
      </c>
      <c r="K9" s="202" t="e">
        <f t="shared" ref="K9" si="3">IF(J9=0,#N/A,J9)</f>
        <v>#N/A</v>
      </c>
      <c r="M9" s="19" t="s">
        <v>303</v>
      </c>
      <c r="N9" s="165" t="e">
        <f>O9/Summary!$E$20</f>
        <v>#DIV/0!</v>
      </c>
      <c r="O9" s="174">
        <f>Other!G18</f>
        <v>0</v>
      </c>
      <c r="P9" s="193" t="e">
        <f t="shared" si="2"/>
        <v>#DIV/0!</v>
      </c>
      <c r="Q9" s="2"/>
    </row>
    <row r="10" spans="2:17" ht="15" thickBot="1" x14ac:dyDescent="0.35">
      <c r="B10" s="167" t="s">
        <v>289</v>
      </c>
      <c r="H10" s="19" t="s">
        <v>208</v>
      </c>
      <c r="I10" s="174" t="e">
        <f>Summary!$S$27</f>
        <v>#N/A</v>
      </c>
      <c r="J10" s="232" t="e">
        <f t="shared" si="0"/>
        <v>#N/A</v>
      </c>
      <c r="K10" s="203" t="e">
        <f>IF(J10=0,#N/A,J10)</f>
        <v>#N/A</v>
      </c>
      <c r="M10" s="168" t="s">
        <v>295</v>
      </c>
    </row>
    <row r="11" spans="2:17" x14ac:dyDescent="0.3">
      <c r="H11" s="28" t="s">
        <v>2</v>
      </c>
      <c r="I11" s="4" t="e">
        <f>SUM(I3:I10)</f>
        <v>#N/A</v>
      </c>
      <c r="M11" s="167" t="s">
        <v>289</v>
      </c>
    </row>
    <row r="12" spans="2:17" x14ac:dyDescent="0.3">
      <c r="H12" s="167" t="s">
        <v>289</v>
      </c>
    </row>
    <row r="14" spans="2:17" ht="15" thickBot="1" x14ac:dyDescent="0.35"/>
    <row r="15" spans="2:17" x14ac:dyDescent="0.3">
      <c r="B15" s="161" t="s">
        <v>215</v>
      </c>
      <c r="C15" s="15"/>
      <c r="D15" s="16"/>
      <c r="H15" s="2" t="s">
        <v>294</v>
      </c>
    </row>
    <row r="16" spans="2:17" ht="15.6" x14ac:dyDescent="0.35">
      <c r="B16" s="17" t="s">
        <v>46</v>
      </c>
      <c r="C16" s="28" t="s">
        <v>158</v>
      </c>
      <c r="D16" s="18" t="s">
        <v>159</v>
      </c>
    </row>
    <row r="17" spans="2:4" x14ac:dyDescent="0.3">
      <c r="B17" s="255" t="s">
        <v>388</v>
      </c>
      <c r="C17" s="74" t="str">
        <f>Refrigerants!F11</f>
        <v/>
      </c>
      <c r="D17" s="114" t="str">
        <f>Refrigerants!G11</f>
        <v/>
      </c>
    </row>
    <row r="18" spans="2:4" x14ac:dyDescent="0.3">
      <c r="B18" s="255" t="s">
        <v>389</v>
      </c>
      <c r="C18" s="74" t="str">
        <f>Refrigerants!F12</f>
        <v/>
      </c>
      <c r="D18" s="114" t="str">
        <f>Refrigerants!G12</f>
        <v/>
      </c>
    </row>
    <row r="19" spans="2:4" ht="47.1" customHeight="1" x14ac:dyDescent="0.3">
      <c r="B19" s="255" t="s">
        <v>390</v>
      </c>
      <c r="C19" s="74" t="str">
        <f>Refrigerants!F13</f>
        <v/>
      </c>
      <c r="D19" s="114" t="str">
        <f>Refrigerants!G13</f>
        <v/>
      </c>
    </row>
    <row r="20" spans="2:4" x14ac:dyDescent="0.3">
      <c r="B20" s="255" t="s">
        <v>391</v>
      </c>
      <c r="C20" s="74" t="str">
        <f>Refrigerants!F14</f>
        <v/>
      </c>
      <c r="D20" s="114" t="str">
        <f>Refrigerants!G14</f>
        <v/>
      </c>
    </row>
    <row r="21" spans="2:4" x14ac:dyDescent="0.3">
      <c r="B21" s="255" t="s">
        <v>61</v>
      </c>
      <c r="C21" s="74" t="str">
        <f>Refrigerants!F15</f>
        <v/>
      </c>
      <c r="D21" s="114" t="str">
        <f>Refrigerants!G15</f>
        <v/>
      </c>
    </row>
    <row r="22" spans="2:4" x14ac:dyDescent="0.3">
      <c r="B22" s="255" t="s">
        <v>58</v>
      </c>
      <c r="C22" s="74" t="str">
        <f>Refrigerants!F16</f>
        <v/>
      </c>
      <c r="D22" s="114" t="str">
        <f>Refrigerants!G16</f>
        <v/>
      </c>
    </row>
    <row r="23" spans="2:4" x14ac:dyDescent="0.3">
      <c r="B23" s="255" t="s">
        <v>59</v>
      </c>
      <c r="C23" s="74" t="str">
        <f>Refrigerants!F17</f>
        <v/>
      </c>
      <c r="D23" s="114" t="str">
        <f>Refrigerants!G17</f>
        <v/>
      </c>
    </row>
    <row r="24" spans="2:4" x14ac:dyDescent="0.3">
      <c r="B24" s="255" t="s">
        <v>392</v>
      </c>
      <c r="C24" s="74" t="str">
        <f>Refrigerants!F18</f>
        <v/>
      </c>
      <c r="D24" s="114" t="str">
        <f>Refrigerants!G18</f>
        <v/>
      </c>
    </row>
    <row r="25" spans="2:4" ht="15" thickBot="1" x14ac:dyDescent="0.35">
      <c r="B25" s="258" t="s">
        <v>60</v>
      </c>
      <c r="C25" s="74" t="str">
        <f>Refrigerants!F19</f>
        <v/>
      </c>
      <c r="D25" s="114" t="str">
        <f>Refrigerants!G19</f>
        <v/>
      </c>
    </row>
    <row r="26" spans="2:4" x14ac:dyDescent="0.3">
      <c r="B26" s="17" t="str">
        <f>Refrigerants!C20</f>
        <v>Other</v>
      </c>
      <c r="C26" s="74">
        <f>Refrigerants!F20</f>
        <v>0</v>
      </c>
      <c r="D26" s="114">
        <f>Refrigerants!G20</f>
        <v>0</v>
      </c>
    </row>
    <row r="27" spans="2:4" ht="15" thickBot="1" x14ac:dyDescent="0.35">
      <c r="B27" s="19" t="str">
        <f>Refrigerants!C21</f>
        <v>Other</v>
      </c>
      <c r="C27" s="115">
        <f>Refrigerants!F21</f>
        <v>0</v>
      </c>
      <c r="D27" s="116">
        <f>Refrigerants!G21</f>
        <v>0</v>
      </c>
    </row>
    <row r="28" spans="2:4" ht="15" thickBot="1" x14ac:dyDescent="0.35"/>
    <row r="29" spans="2:4" x14ac:dyDescent="0.3">
      <c r="B29" s="161" t="s">
        <v>216</v>
      </c>
      <c r="C29" s="15"/>
      <c r="D29" s="16"/>
    </row>
    <row r="30" spans="2:4" ht="15.6" x14ac:dyDescent="0.35">
      <c r="B30" s="17" t="s">
        <v>46</v>
      </c>
      <c r="C30" s="28" t="s">
        <v>158</v>
      </c>
      <c r="D30" s="18" t="s">
        <v>159</v>
      </c>
    </row>
    <row r="31" spans="2:4" x14ac:dyDescent="0.3">
      <c r="B31" s="255" t="s">
        <v>388</v>
      </c>
      <c r="C31" s="74" t="str">
        <f>Refrigerants!F30</f>
        <v/>
      </c>
      <c r="D31" s="114" t="str">
        <f>Refrigerants!G30</f>
        <v/>
      </c>
    </row>
    <row r="32" spans="2:4" x14ac:dyDescent="0.3">
      <c r="B32" s="255" t="s">
        <v>389</v>
      </c>
      <c r="C32" s="74" t="str">
        <f>Refrigerants!F31</f>
        <v/>
      </c>
      <c r="D32" s="114" t="str">
        <f>Refrigerants!G31</f>
        <v/>
      </c>
    </row>
    <row r="33" spans="2:4" x14ac:dyDescent="0.3">
      <c r="B33" s="255" t="s">
        <v>390</v>
      </c>
      <c r="C33" s="74" t="str">
        <f>Refrigerants!F32</f>
        <v/>
      </c>
      <c r="D33" s="114" t="str">
        <f>Refrigerants!G32</f>
        <v/>
      </c>
    </row>
    <row r="34" spans="2:4" x14ac:dyDescent="0.3">
      <c r="B34" s="255" t="s">
        <v>391</v>
      </c>
      <c r="C34" s="74" t="str">
        <f>Refrigerants!F33</f>
        <v/>
      </c>
      <c r="D34" s="114" t="str">
        <f>Refrigerants!G33</f>
        <v/>
      </c>
    </row>
    <row r="35" spans="2:4" x14ac:dyDescent="0.3">
      <c r="B35" s="255" t="s">
        <v>61</v>
      </c>
      <c r="C35" s="74" t="str">
        <f>Refrigerants!F34</f>
        <v/>
      </c>
      <c r="D35" s="114" t="str">
        <f>Refrigerants!G34</f>
        <v/>
      </c>
    </row>
    <row r="36" spans="2:4" x14ac:dyDescent="0.3">
      <c r="B36" s="255" t="s">
        <v>58</v>
      </c>
      <c r="C36" s="74" t="str">
        <f>Refrigerants!F35</f>
        <v/>
      </c>
      <c r="D36" s="114" t="str">
        <f>Refrigerants!G35</f>
        <v/>
      </c>
    </row>
    <row r="37" spans="2:4" x14ac:dyDescent="0.3">
      <c r="B37" s="255" t="s">
        <v>59</v>
      </c>
      <c r="C37" s="74" t="str">
        <f>Refrigerants!F36</f>
        <v/>
      </c>
      <c r="D37" s="114" t="str">
        <f>Refrigerants!G36</f>
        <v/>
      </c>
    </row>
    <row r="38" spans="2:4" x14ac:dyDescent="0.3">
      <c r="B38" s="255" t="s">
        <v>392</v>
      </c>
      <c r="C38" s="74" t="str">
        <f>Refrigerants!F37</f>
        <v/>
      </c>
      <c r="D38" s="114" t="str">
        <f>Refrigerants!G37</f>
        <v/>
      </c>
    </row>
    <row r="39" spans="2:4" ht="15" thickBot="1" x14ac:dyDescent="0.35">
      <c r="B39" s="258" t="s">
        <v>60</v>
      </c>
      <c r="C39" s="74" t="str">
        <f>Refrigerants!F38</f>
        <v/>
      </c>
      <c r="D39" s="114" t="str">
        <f>Refrigerants!G38</f>
        <v/>
      </c>
    </row>
    <row r="40" spans="2:4" x14ac:dyDescent="0.3">
      <c r="B40" s="17" t="str">
        <f>Refrigerants!C39</f>
        <v>Other</v>
      </c>
      <c r="C40" s="74">
        <f>Refrigerants!F39</f>
        <v>0</v>
      </c>
      <c r="D40" s="114">
        <f>Refrigerants!G39</f>
        <v>0</v>
      </c>
    </row>
    <row r="41" spans="2:4" ht="15" thickBot="1" x14ac:dyDescent="0.35">
      <c r="B41" s="19" t="str">
        <f>Refrigerants!C40</f>
        <v>Other</v>
      </c>
      <c r="C41" s="115">
        <f>Refrigerants!F40</f>
        <v>0</v>
      </c>
      <c r="D41" s="116">
        <f>Refrigerants!G40</f>
        <v>0</v>
      </c>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FF5E4-BD29-49A0-A949-85F8B17EFF76}">
  <sheetPr>
    <tabColor rgb="FFFF0000"/>
  </sheetPr>
  <dimension ref="B1:N10"/>
  <sheetViews>
    <sheetView workbookViewId="0">
      <selection activeCell="E4" sqref="E4"/>
    </sheetView>
  </sheetViews>
  <sheetFormatPr defaultColWidth="8.88671875" defaultRowHeight="14.4" x14ac:dyDescent="0.3"/>
  <cols>
    <col min="1" max="3" width="8.88671875" style="28"/>
    <col min="4" max="4" width="14.33203125" style="28" customWidth="1"/>
    <col min="5" max="5" width="17.21875" style="28" customWidth="1"/>
    <col min="6" max="6" width="11.5546875" style="28" customWidth="1"/>
    <col min="7" max="16384" width="8.88671875" style="28"/>
  </cols>
  <sheetData>
    <row r="1" spans="2:14" x14ac:dyDescent="0.3">
      <c r="B1" s="14"/>
      <c r="C1" s="15"/>
      <c r="D1" s="149" t="s">
        <v>76</v>
      </c>
      <c r="E1" s="149" t="s">
        <v>45</v>
      </c>
      <c r="F1" s="150" t="s">
        <v>101</v>
      </c>
    </row>
    <row r="2" spans="2:14" x14ac:dyDescent="0.3">
      <c r="B2" s="17" t="s">
        <v>98</v>
      </c>
      <c r="D2" s="170"/>
      <c r="E2" s="171">
        <f>SUM(Other_Energy!M25:V25)</f>
        <v>0</v>
      </c>
      <c r="F2" s="172">
        <f>E2*277.778</f>
        <v>0</v>
      </c>
      <c r="I2" s="343" t="s">
        <v>326</v>
      </c>
      <c r="J2" s="343"/>
      <c r="K2" s="343"/>
      <c r="L2" s="343"/>
      <c r="M2" s="343"/>
      <c r="N2" s="343"/>
    </row>
    <row r="3" spans="2:14" x14ac:dyDescent="0.3">
      <c r="B3" s="17" t="s">
        <v>97</v>
      </c>
      <c r="D3" s="170"/>
      <c r="E3" s="171">
        <f>SUM(Other_Energy!E25:G25)</f>
        <v>0</v>
      </c>
      <c r="F3" s="172">
        <f t="shared" ref="F3:F4" si="0">E3*277.778</f>
        <v>0</v>
      </c>
      <c r="I3" s="343"/>
      <c r="J3" s="343"/>
      <c r="K3" s="343"/>
      <c r="L3" s="343"/>
      <c r="M3" s="343"/>
      <c r="N3" s="343"/>
    </row>
    <row r="4" spans="2:14" x14ac:dyDescent="0.3">
      <c r="B4" s="17" t="s">
        <v>99</v>
      </c>
      <c r="D4" s="170"/>
      <c r="E4" s="171">
        <f>Other_Energy!L42</f>
        <v>0</v>
      </c>
      <c r="F4" s="172">
        <f t="shared" si="0"/>
        <v>0</v>
      </c>
      <c r="I4" s="343"/>
      <c r="J4" s="343"/>
      <c r="K4" s="343"/>
      <c r="L4" s="343"/>
      <c r="M4" s="343"/>
      <c r="N4" s="343"/>
    </row>
    <row r="5" spans="2:14" x14ac:dyDescent="0.3">
      <c r="B5" s="17" t="s">
        <v>100</v>
      </c>
      <c r="D5" s="171">
        <f>Electricity!O28+Electricity!N28</f>
        <v>0</v>
      </c>
      <c r="E5" s="170"/>
      <c r="F5" s="172">
        <f>D5</f>
        <v>0</v>
      </c>
      <c r="I5" s="343"/>
      <c r="J5" s="343"/>
      <c r="K5" s="343"/>
      <c r="L5" s="343"/>
      <c r="M5" s="343"/>
      <c r="N5" s="343"/>
    </row>
    <row r="6" spans="2:14" x14ac:dyDescent="0.3">
      <c r="B6" s="17"/>
      <c r="D6" s="79"/>
      <c r="E6" s="79"/>
      <c r="F6" s="151"/>
      <c r="I6" s="343"/>
      <c r="J6" s="343"/>
      <c r="K6" s="343"/>
      <c r="L6" s="343"/>
      <c r="M6" s="343"/>
      <c r="N6" s="343"/>
    </row>
    <row r="7" spans="2:14" ht="15" thickBot="1" x14ac:dyDescent="0.35">
      <c r="B7" s="19"/>
      <c r="C7" s="20"/>
      <c r="D7" s="152"/>
      <c r="E7" s="153" t="s">
        <v>2</v>
      </c>
      <c r="F7" s="173">
        <f>SUM(F2:F5)</f>
        <v>0</v>
      </c>
    </row>
    <row r="9" spans="2:14" x14ac:dyDescent="0.3">
      <c r="E9" s="166">
        <f>D5/277.78</f>
        <v>0</v>
      </c>
    </row>
    <row r="10" spans="2:14" x14ac:dyDescent="0.3">
      <c r="E10" s="28" t="e">
        <f>E9/Summary!$E$20</f>
        <v>#DIV/0!</v>
      </c>
    </row>
  </sheetData>
  <mergeCells count="1">
    <mergeCell ref="I2:N6"/>
  </mergeCells>
  <phoneticPr fontId="4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BE7C0-BEF7-4E20-991C-E9FD2D16BD8D}">
  <sheetPr>
    <tabColor rgb="FFFF0000"/>
  </sheetPr>
  <dimension ref="B4:J39"/>
  <sheetViews>
    <sheetView workbookViewId="0">
      <selection activeCell="H29" sqref="H29"/>
    </sheetView>
  </sheetViews>
  <sheetFormatPr defaultColWidth="8.88671875" defaultRowHeight="14.4" x14ac:dyDescent="0.3"/>
  <cols>
    <col min="1" max="7" width="8.88671875" style="28"/>
    <col min="8" max="8" width="20.21875" style="28" customWidth="1"/>
    <col min="9" max="9" width="8.88671875" style="28"/>
    <col min="10" max="10" width="42.109375" style="28" customWidth="1"/>
    <col min="11" max="16384" width="8.88671875" style="28"/>
  </cols>
  <sheetData>
    <row r="4" spans="2:10" ht="15" thickBot="1" x14ac:dyDescent="0.35"/>
    <row r="5" spans="2:10" x14ac:dyDescent="0.3">
      <c r="B5" s="14"/>
      <c r="C5" s="146" t="s">
        <v>43</v>
      </c>
      <c r="D5" s="147"/>
      <c r="E5" s="147"/>
      <c r="F5" s="148" t="s">
        <v>55</v>
      </c>
      <c r="H5" s="145" t="s">
        <v>7</v>
      </c>
      <c r="J5" s="145" t="s">
        <v>281</v>
      </c>
    </row>
    <row r="6" spans="2:10" x14ac:dyDescent="0.3">
      <c r="B6" s="17">
        <v>4</v>
      </c>
      <c r="C6" s="28">
        <v>30</v>
      </c>
      <c r="E6" s="28">
        <v>4</v>
      </c>
      <c r="F6" s="18">
        <v>20</v>
      </c>
      <c r="H6" s="143" t="s">
        <v>69</v>
      </c>
      <c r="J6" s="340" t="s">
        <v>567</v>
      </c>
    </row>
    <row r="7" spans="2:10" x14ac:dyDescent="0.3">
      <c r="B7" s="17">
        <v>5</v>
      </c>
      <c r="C7" s="28">
        <v>32</v>
      </c>
      <c r="E7" s="28">
        <v>5</v>
      </c>
      <c r="F7" s="18">
        <v>22</v>
      </c>
      <c r="H7" s="143" t="s">
        <v>70</v>
      </c>
      <c r="J7" s="340" t="s">
        <v>594</v>
      </c>
    </row>
    <row r="8" spans="2:10" x14ac:dyDescent="0.3">
      <c r="B8" s="17">
        <v>6</v>
      </c>
      <c r="C8" s="28">
        <v>34</v>
      </c>
      <c r="E8" s="28">
        <v>6</v>
      </c>
      <c r="F8" s="18">
        <v>24</v>
      </c>
      <c r="H8" s="143" t="s">
        <v>67</v>
      </c>
      <c r="J8" s="340" t="s">
        <v>568</v>
      </c>
    </row>
    <row r="9" spans="2:10" x14ac:dyDescent="0.3">
      <c r="B9" s="17">
        <v>7</v>
      </c>
      <c r="C9" s="28">
        <v>36</v>
      </c>
      <c r="E9" s="28">
        <v>7</v>
      </c>
      <c r="F9" s="18">
        <v>26</v>
      </c>
      <c r="H9" s="143" t="s">
        <v>64</v>
      </c>
      <c r="J9" s="340" t="s">
        <v>569</v>
      </c>
    </row>
    <row r="10" spans="2:10" ht="15" thickBot="1" x14ac:dyDescent="0.35">
      <c r="B10" s="19">
        <v>8</v>
      </c>
      <c r="C10" s="20">
        <v>40</v>
      </c>
      <c r="D10" s="20"/>
      <c r="E10" s="20">
        <v>8</v>
      </c>
      <c r="F10" s="21">
        <v>30</v>
      </c>
      <c r="H10" s="143" t="s">
        <v>62</v>
      </c>
      <c r="J10" s="340" t="s">
        <v>595</v>
      </c>
    </row>
    <row r="11" spans="2:10" x14ac:dyDescent="0.3">
      <c r="H11" s="143" t="s">
        <v>72</v>
      </c>
      <c r="J11" s="340" t="s">
        <v>570</v>
      </c>
    </row>
    <row r="12" spans="2:10" x14ac:dyDescent="0.3">
      <c r="H12" s="143" t="s">
        <v>63</v>
      </c>
      <c r="J12" s="340" t="s">
        <v>571</v>
      </c>
    </row>
    <row r="13" spans="2:10" x14ac:dyDescent="0.3">
      <c r="H13" s="143" t="s">
        <v>73</v>
      </c>
      <c r="J13" s="340" t="s">
        <v>282</v>
      </c>
    </row>
    <row r="14" spans="2:10" x14ac:dyDescent="0.3">
      <c r="H14" s="143" t="s">
        <v>66</v>
      </c>
      <c r="J14" s="340" t="s">
        <v>283</v>
      </c>
    </row>
    <row r="15" spans="2:10" x14ac:dyDescent="0.3">
      <c r="H15" s="143" t="s">
        <v>266</v>
      </c>
      <c r="J15" s="340" t="s">
        <v>575</v>
      </c>
    </row>
    <row r="16" spans="2:10" x14ac:dyDescent="0.3">
      <c r="H16" s="143" t="s">
        <v>65</v>
      </c>
      <c r="J16" s="340" t="s">
        <v>578</v>
      </c>
    </row>
    <row r="17" spans="8:10" x14ac:dyDescent="0.3">
      <c r="H17" s="143" t="s">
        <v>68</v>
      </c>
      <c r="J17" s="340" t="s">
        <v>580</v>
      </c>
    </row>
    <row r="18" spans="8:10" x14ac:dyDescent="0.3">
      <c r="H18" s="143" t="s">
        <v>71</v>
      </c>
      <c r="J18" s="340" t="s">
        <v>579</v>
      </c>
    </row>
    <row r="19" spans="8:10" ht="15" thickBot="1" x14ac:dyDescent="0.35">
      <c r="H19" s="144" t="s">
        <v>44</v>
      </c>
      <c r="J19" s="340" t="s">
        <v>577</v>
      </c>
    </row>
    <row r="20" spans="8:10" x14ac:dyDescent="0.3">
      <c r="J20" s="340" t="s">
        <v>284</v>
      </c>
    </row>
    <row r="21" spans="8:10" x14ac:dyDescent="0.3">
      <c r="J21" s="340" t="s">
        <v>285</v>
      </c>
    </row>
    <row r="22" spans="8:10" x14ac:dyDescent="0.3">
      <c r="J22" s="340" t="s">
        <v>581</v>
      </c>
    </row>
    <row r="23" spans="8:10" x14ac:dyDescent="0.3">
      <c r="J23" s="340" t="s">
        <v>582</v>
      </c>
    </row>
    <row r="24" spans="8:10" x14ac:dyDescent="0.3">
      <c r="J24" s="340" t="s">
        <v>576</v>
      </c>
    </row>
    <row r="25" spans="8:10" x14ac:dyDescent="0.3">
      <c r="J25" s="340" t="s">
        <v>589</v>
      </c>
    </row>
    <row r="26" spans="8:10" x14ac:dyDescent="0.3">
      <c r="J26" s="340" t="s">
        <v>590</v>
      </c>
    </row>
    <row r="27" spans="8:10" x14ac:dyDescent="0.3">
      <c r="J27" s="340" t="s">
        <v>574</v>
      </c>
    </row>
    <row r="28" spans="8:10" x14ac:dyDescent="0.3">
      <c r="J28" s="340" t="s">
        <v>583</v>
      </c>
    </row>
    <row r="29" spans="8:10" x14ac:dyDescent="0.3">
      <c r="J29" s="340" t="s">
        <v>585</v>
      </c>
    </row>
    <row r="30" spans="8:10" x14ac:dyDescent="0.3">
      <c r="J30" s="340" t="s">
        <v>584</v>
      </c>
    </row>
    <row r="31" spans="8:10" x14ac:dyDescent="0.3">
      <c r="J31" s="340" t="s">
        <v>586</v>
      </c>
    </row>
    <row r="32" spans="8:10" x14ac:dyDescent="0.3">
      <c r="J32" s="340" t="s">
        <v>587</v>
      </c>
    </row>
    <row r="33" spans="10:10" x14ac:dyDescent="0.3">
      <c r="J33" s="340" t="s">
        <v>588</v>
      </c>
    </row>
    <row r="34" spans="10:10" x14ac:dyDescent="0.3">
      <c r="J34" s="340" t="s">
        <v>286</v>
      </c>
    </row>
    <row r="35" spans="10:10" x14ac:dyDescent="0.3">
      <c r="J35" s="340" t="s">
        <v>573</v>
      </c>
    </row>
    <row r="36" spans="10:10" x14ac:dyDescent="0.3">
      <c r="J36" s="340" t="s">
        <v>572</v>
      </c>
    </row>
    <row r="37" spans="10:10" x14ac:dyDescent="0.3">
      <c r="J37" s="340" t="s">
        <v>591</v>
      </c>
    </row>
    <row r="38" spans="10:10" x14ac:dyDescent="0.3">
      <c r="J38" s="340" t="s">
        <v>592</v>
      </c>
    </row>
    <row r="39" spans="10:10" ht="15" thickBot="1" x14ac:dyDescent="0.35">
      <c r="J39" s="341" t="s">
        <v>593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f90aed1-ee1c-4862-8caa-1345e996d9c1">
      <Value>50</Value>
    </TaxCatchAll>
    <mf81416f5a5d4ae89d72b7154a90f9e2 xmlns="4f90aed1-ee1c-4862-8caa-1345e996d9c1">
      <Terms xmlns="http://schemas.microsoft.com/office/infopath/2007/PartnerControls">
        <TermInfo xmlns="http://schemas.microsoft.com/office/infopath/2007/PartnerControls">
          <TermName xmlns="http://schemas.microsoft.com/office/infopath/2007/PartnerControls">Development</TermName>
          <TermId xmlns="http://schemas.microsoft.com/office/infopath/2007/PartnerControls">596b33ef-5069-4c49-a94d-5db51c17e6e5</TermId>
        </TermInfo>
      </Terms>
    </mf81416f5a5d4ae89d72b7154a90f9e2>
  </documentManagement>
</p:properties>
</file>

<file path=customXml/item3.xml><?xml version="1.0" encoding="utf-8"?>
<?mso-contentType ?>
<SharedContentType xmlns="Microsoft.SharePoint.Taxonomy.ContentTypeSync" SourceId="b7db25c2-f5f0-4a0b-a02c-73fa9a4e2da6" ContentTypeId="0x010100D7BE796B0D26C74D97ABF9653C81EEC509" PreviousValue="false" LastSyncTimeStamp="2021-11-17T00:41:46.01Z"/>
</file>

<file path=customXml/item4.xml><?xml version="1.0" encoding="utf-8"?>
<ct:contentTypeSchema xmlns:ct="http://schemas.microsoft.com/office/2006/metadata/contentType" xmlns:ma="http://schemas.microsoft.com/office/2006/metadata/properties/metaAttributes" ct:_="" ma:_="" ma:contentTypeName="Zero Carbon Document" ma:contentTypeID="0x010100D7BE796B0D26C74D97ABF9653C81EEC50900EF3BD69FB4D1064F95ED9ECA2D44F90E" ma:contentTypeVersion="4" ma:contentTypeDescription="" ma:contentTypeScope="" ma:versionID="39bf1683842cbf34386231780fedd1d4">
  <xsd:schema xmlns:xsd="http://www.w3.org/2001/XMLSchema" xmlns:xs="http://www.w3.org/2001/XMLSchema" xmlns:p="http://schemas.microsoft.com/office/2006/metadata/properties" xmlns:ns2="4f90aed1-ee1c-4862-8caa-1345e996d9c1" targetNamespace="http://schemas.microsoft.com/office/2006/metadata/properties" ma:root="true" ma:fieldsID="ddfa441dbbc9e1c7833be3130696c0fc" ns2:_="">
    <xsd:import namespace="4f90aed1-ee1c-4862-8caa-1345e996d9c1"/>
    <xsd:element name="properties">
      <xsd:complexType>
        <xsd:sequence>
          <xsd:element name="documentManagement">
            <xsd:complexType>
              <xsd:all>
                <xsd:element ref="ns2:mf81416f5a5d4ae89d72b7154a90f9e2"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90aed1-ee1c-4862-8caa-1345e996d9c1" elementFormDefault="qualified">
    <xsd:import namespace="http://schemas.microsoft.com/office/2006/documentManagement/types"/>
    <xsd:import namespace="http://schemas.microsoft.com/office/infopath/2007/PartnerControls"/>
    <xsd:element name="mf81416f5a5d4ae89d72b7154a90f9e2" ma:index="8" nillable="true" ma:taxonomy="true" ma:internalName="mf81416f5a5d4ae89d72b7154a90f9e2" ma:taxonomyFieldName="Logical_x0020_Architecture" ma:displayName="Logical Architecture" ma:default="" ma:fieldId="{6f81416f-5a5d-4ae8-9d72-b7154a90f9e2}" ma:sspId="b7db25c2-f5f0-4a0b-a02c-73fa9a4e2da6" ma:termSetId="53dabd98-2894-4d5e-98f0-fe6834a0076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8938bb3a-515c-4431-a3f4-78affdda3253}" ma:internalName="TaxCatchAll" ma:showField="CatchAllData" ma:web="635ecd9b-6a52-46fc-aa27-eb24cfccd1b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8938bb3a-515c-4431-a3f4-78affdda3253}" ma:internalName="TaxCatchAllLabel" ma:readOnly="true" ma:showField="CatchAllDataLabel" ma:web="635ecd9b-6a52-46fc-aa27-eb24cfccd1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835ACF-335C-47D7-A7EF-6E1D7E6B2EAA}">
  <ds:schemaRefs>
    <ds:schemaRef ds:uri="http://schemas.microsoft.com/sharepoint/v3/contenttype/forms"/>
  </ds:schemaRefs>
</ds:datastoreItem>
</file>

<file path=customXml/itemProps2.xml><?xml version="1.0" encoding="utf-8"?>
<ds:datastoreItem xmlns:ds="http://schemas.openxmlformats.org/officeDocument/2006/customXml" ds:itemID="{17D5EFE0-A382-409F-8E56-96EBA6371870}">
  <ds:schemaRefs>
    <ds:schemaRef ds:uri="4f90aed1-ee1c-4862-8caa-1345e996d9c1"/>
    <ds:schemaRef ds:uri="http://schemas.microsoft.com/office/2006/documentManagement/types"/>
    <ds:schemaRef ds:uri="http://purl.org/dc/dcmitype/"/>
    <ds:schemaRef ds:uri="http://schemas.microsoft.com/office/2006/metadata/properties"/>
    <ds:schemaRef ds:uri="http://purl.org/dc/term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7E933FC-9803-41D2-9A3E-6E273C058C6D}">
  <ds:schemaRefs>
    <ds:schemaRef ds:uri="Microsoft.SharePoint.Taxonomy.ContentTypeSync"/>
  </ds:schemaRefs>
</ds:datastoreItem>
</file>

<file path=customXml/itemProps4.xml><?xml version="1.0" encoding="utf-8"?>
<ds:datastoreItem xmlns:ds="http://schemas.openxmlformats.org/officeDocument/2006/customXml" ds:itemID="{872DD407-B49C-4D72-8711-2E5AA5F7A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90aed1-ee1c-4862-8caa-1345e996d9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Submittals</vt:lpstr>
      <vt:lpstr>Summary</vt:lpstr>
      <vt:lpstr>Embodied_Carbon</vt:lpstr>
      <vt:lpstr>Electricity</vt:lpstr>
      <vt:lpstr>Other_Energy</vt:lpstr>
      <vt:lpstr>Other</vt:lpstr>
      <vt:lpstr>Refrigerants</vt:lpstr>
      <vt:lpstr>Emissions Factors</vt:lpstr>
      <vt:lpstr>Graphs</vt:lpstr>
      <vt:lpstr>Updates</vt:lpstr>
      <vt:lpstr>Ecometrics</vt:lpstr>
      <vt:lpstr>Carbon Summary</vt:lpstr>
      <vt:lpstr>Energy Summary</vt:lpstr>
      <vt:lpstr>Targets</vt:lpstr>
      <vt:lpstr>Submittals!_Toc26112855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 MacDonald</dc:creator>
  <cp:lastModifiedBy>Marnie Fletcher</cp:lastModifiedBy>
  <cp:lastPrinted>2020-03-04T02:08:09Z</cp:lastPrinted>
  <dcterms:created xsi:type="dcterms:W3CDTF">2019-09-13T12:57:07Z</dcterms:created>
  <dcterms:modified xsi:type="dcterms:W3CDTF">2024-06-12T14:46:58Z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0x010100D7BE796B0D26C74D97ABF9653C81EEC50900EF3BD69FB4D1064F95ED9ECA2D44F90E</vt:lpwstr>
  </property>
  <property fmtid="{D5CDD505-2E9C-101B-9397-08002B2CF9AE}" pid="3" name="Order">
    <vt:r8>881200</vt:r8>
  </property>
  <property fmtid="{D5CDD505-2E9C-101B-9397-08002B2CF9AE}" pid="4" name="Logical Architecture">
    <vt:lpwstr>50;#Development|596b33ef-5069-4c49-a94d-5db51c17e6e5</vt:lpwstr>
  </property>
  <property fmtid="{D5CDD505-2E9C-101B-9397-08002B2CF9AE}" pid="5" name="MediaServiceImageTags">
    <vt:lpwstr/>
  </property>
  <property fmtid="{D5CDD505-2E9C-101B-9397-08002B2CF9AE}" pid="6" name="lcf76f155ced4ddcb4097134ff3c332f">
    <vt:lpwstr/>
  </property>
</Properties>
</file>